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9200" windowHeight="12180"/>
  </bookViews>
  <sheets>
    <sheet name="№ 3 РП" sheetId="5" r:id="rId1"/>
    <sheet name="ведомственная" sheetId="2" r:id="rId2"/>
  </sheets>
  <definedNames>
    <definedName name="_xlnm.Print_Titles" localSheetId="0">'№ 3 РП'!#REF!</definedName>
    <definedName name="_xlnm.Print_Titles" localSheetId="1">ведомственная!#REF!</definedName>
    <definedName name="_xlnm.Print_Area" localSheetId="0">'№ 3 РП'!$A$1:$E$531</definedName>
    <definedName name="_xlnm.Print_Area" localSheetId="1">ведомственная!$A$1:$H$602</definedName>
  </definedNames>
  <calcPr calcId="125725"/>
</workbook>
</file>

<file path=xl/calcChain.xml><?xml version="1.0" encoding="utf-8"?>
<calcChain xmlns="http://schemas.openxmlformats.org/spreadsheetml/2006/main">
  <c r="E42" i="5"/>
  <c r="E441"/>
  <c r="E511"/>
  <c r="E528"/>
  <c r="H21" i="2"/>
  <c r="H22"/>
  <c r="H30"/>
  <c r="H36"/>
  <c r="H37"/>
  <c r="H41"/>
  <c r="H49"/>
  <c r="H54"/>
  <c r="H60"/>
  <c r="H62"/>
  <c r="H69"/>
  <c r="H70"/>
  <c r="H76"/>
  <c r="H78"/>
  <c r="H81"/>
  <c r="H86"/>
  <c r="H90"/>
  <c r="H97"/>
  <c r="H103"/>
  <c r="H104"/>
  <c r="H108"/>
  <c r="H114"/>
  <c r="H123"/>
  <c r="H126"/>
  <c r="H131"/>
  <c r="H138"/>
  <c r="H140"/>
  <c r="H146"/>
  <c r="H174"/>
  <c r="H181"/>
  <c r="H183"/>
  <c r="H188"/>
  <c r="H194"/>
  <c r="H196"/>
  <c r="H207"/>
  <c r="H211"/>
  <c r="H222"/>
  <c r="H224"/>
  <c r="H226"/>
  <c r="H229"/>
  <c r="H231"/>
  <c r="H240"/>
  <c r="H244"/>
  <c r="H246"/>
  <c r="H250"/>
  <c r="H259"/>
  <c r="H264"/>
  <c r="H266"/>
  <c r="H276"/>
  <c r="H277"/>
  <c r="H278"/>
  <c r="H285"/>
  <c r="H291"/>
  <c r="H296"/>
  <c r="H301"/>
  <c r="H314"/>
  <c r="H316"/>
  <c r="H319"/>
  <c r="H331"/>
  <c r="H340"/>
  <c r="H342"/>
  <c r="H344"/>
  <c r="H354"/>
  <c r="H366"/>
  <c r="H368"/>
  <c r="H378"/>
  <c r="H380"/>
  <c r="H382"/>
  <c r="H391"/>
  <c r="H403"/>
  <c r="H407"/>
  <c r="H413"/>
  <c r="H419"/>
  <c r="H428"/>
  <c r="H432"/>
  <c r="H441"/>
  <c r="H443"/>
  <c r="H454"/>
  <c r="H455"/>
  <c r="H462"/>
  <c r="H466"/>
  <c r="H472"/>
  <c r="H473"/>
  <c r="H483"/>
  <c r="H485"/>
  <c r="H493"/>
  <c r="H500"/>
  <c r="H504"/>
  <c r="H510"/>
  <c r="H513"/>
  <c r="H515"/>
  <c r="H518"/>
  <c r="H521"/>
  <c r="H524"/>
  <c r="H527"/>
  <c r="H534"/>
  <c r="H536"/>
  <c r="H540"/>
  <c r="H542"/>
  <c r="H545"/>
  <c r="H549"/>
  <c r="H554"/>
  <c r="H577"/>
  <c r="H587"/>
  <c r="H592"/>
  <c r="H599"/>
  <c r="H600"/>
  <c r="G535"/>
  <c r="H535" s="1"/>
  <c r="F535"/>
  <c r="G341"/>
  <c r="F562" l="1"/>
  <c r="H562" s="1"/>
  <c r="F561"/>
  <c r="H561" s="1"/>
  <c r="F560"/>
  <c r="H560" s="1"/>
  <c r="F150" l="1"/>
  <c r="H150" s="1"/>
  <c r="F162"/>
  <c r="H162" s="1"/>
  <c r="F168"/>
  <c r="H168" s="1"/>
  <c r="F539" l="1"/>
  <c r="H539" s="1"/>
  <c r="F235" l="1"/>
  <c r="H235" s="1"/>
  <c r="F370" l="1"/>
  <c r="H370" s="1"/>
  <c r="F348"/>
  <c r="H348" s="1"/>
  <c r="F417"/>
  <c r="H417" s="1"/>
  <c r="F422"/>
  <c r="H422" s="1"/>
  <c r="F547" l="1"/>
  <c r="H547" s="1"/>
  <c r="F502"/>
  <c r="H502" s="1"/>
  <c r="G421"/>
  <c r="F421"/>
  <c r="F420" s="1"/>
  <c r="G553"/>
  <c r="F553"/>
  <c r="F552" s="1"/>
  <c r="F551" s="1"/>
  <c r="F550" s="1"/>
  <c r="G420" l="1"/>
  <c r="H420" s="1"/>
  <c r="H421"/>
  <c r="G552"/>
  <c r="H553"/>
  <c r="F307"/>
  <c r="H307" s="1"/>
  <c r="F571"/>
  <c r="H571" s="1"/>
  <c r="G551" l="1"/>
  <c r="H552"/>
  <c r="F262"/>
  <c r="H262" s="1"/>
  <c r="F64"/>
  <c r="H64" s="1"/>
  <c r="G550" l="1"/>
  <c r="H550" s="1"/>
  <c r="H551"/>
  <c r="G210"/>
  <c r="F210"/>
  <c r="F586"/>
  <c r="H586" s="1"/>
  <c r="F438"/>
  <c r="H438" s="1"/>
  <c r="F395"/>
  <c r="H395" s="1"/>
  <c r="H210" l="1"/>
  <c r="F330"/>
  <c r="H330" s="1"/>
  <c r="F203"/>
  <c r="H203" s="1"/>
  <c r="F233"/>
  <c r="H233" s="1"/>
  <c r="F152"/>
  <c r="H152" s="1"/>
  <c r="F581" l="1"/>
  <c r="H581" s="1"/>
  <c r="G263"/>
  <c r="F263"/>
  <c r="H263" l="1"/>
  <c r="F117"/>
  <c r="H117" s="1"/>
  <c r="F112"/>
  <c r="H112" s="1"/>
  <c r="F166" l="1"/>
  <c r="H166" s="1"/>
  <c r="F160"/>
  <c r="H160" s="1"/>
  <c r="F415"/>
  <c r="H415" s="1"/>
  <c r="F569"/>
  <c r="H569" s="1"/>
  <c r="F352"/>
  <c r="H352" s="1"/>
  <c r="F356"/>
  <c r="H356" s="1"/>
  <c r="F580"/>
  <c r="H580" s="1"/>
  <c r="F538"/>
  <c r="H538" s="1"/>
  <c r="G261"/>
  <c r="G258"/>
  <c r="F258"/>
  <c r="F257"/>
  <c r="H257" s="1"/>
  <c r="G343"/>
  <c r="F343"/>
  <c r="F248"/>
  <c r="H248" s="1"/>
  <c r="H343" l="1"/>
  <c r="H258"/>
  <c r="F238"/>
  <c r="F242"/>
  <c r="F209"/>
  <c r="H209" s="1"/>
  <c r="F261"/>
  <c r="H261" s="1"/>
  <c r="F43"/>
  <c r="H43" s="1"/>
  <c r="F42"/>
  <c r="H42" s="1"/>
  <c r="F585"/>
  <c r="H585" s="1"/>
  <c r="G256"/>
  <c r="F256"/>
  <c r="G367"/>
  <c r="F367"/>
  <c r="G353"/>
  <c r="F353"/>
  <c r="F338"/>
  <c r="H338" s="1"/>
  <c r="F437"/>
  <c r="F436" s="1"/>
  <c r="F442"/>
  <c r="F440"/>
  <c r="F448"/>
  <c r="H448" s="1"/>
  <c r="G447"/>
  <c r="G437"/>
  <c r="G442"/>
  <c r="G440"/>
  <c r="F416"/>
  <c r="F537"/>
  <c r="F533"/>
  <c r="F541"/>
  <c r="F480"/>
  <c r="H480" s="1"/>
  <c r="F412"/>
  <c r="F414"/>
  <c r="F418"/>
  <c r="G414"/>
  <c r="F350"/>
  <c r="H350" s="1"/>
  <c r="F355"/>
  <c r="F346"/>
  <c r="H346" s="1"/>
  <c r="F347"/>
  <c r="F339"/>
  <c r="F341"/>
  <c r="H341" s="1"/>
  <c r="F351"/>
  <c r="G221"/>
  <c r="G223"/>
  <c r="G225"/>
  <c r="G228"/>
  <c r="G230"/>
  <c r="H230" s="1"/>
  <c r="G232"/>
  <c r="G234"/>
  <c r="G237"/>
  <c r="G245"/>
  <c r="G247"/>
  <c r="G249"/>
  <c r="H249" s="1"/>
  <c r="G239"/>
  <c r="G241"/>
  <c r="G243"/>
  <c r="G254"/>
  <c r="G265"/>
  <c r="G492"/>
  <c r="F221"/>
  <c r="F223"/>
  <c r="F225"/>
  <c r="F228"/>
  <c r="F230"/>
  <c r="F232"/>
  <c r="F245"/>
  <c r="F249"/>
  <c r="F239"/>
  <c r="F243"/>
  <c r="F255"/>
  <c r="F265"/>
  <c r="F492"/>
  <c r="F491" s="1"/>
  <c r="F490" s="1"/>
  <c r="F489" s="1"/>
  <c r="F488" s="1"/>
  <c r="F487" s="1"/>
  <c r="F157"/>
  <c r="H157" s="1"/>
  <c r="F214"/>
  <c r="H214" s="1"/>
  <c r="F205"/>
  <c r="H205" s="1"/>
  <c r="F329"/>
  <c r="H329" s="1"/>
  <c r="F393"/>
  <c r="H393" s="1"/>
  <c r="G537"/>
  <c r="G533"/>
  <c r="G541"/>
  <c r="G544"/>
  <c r="G546"/>
  <c r="G548"/>
  <c r="F546"/>
  <c r="F544"/>
  <c r="F548"/>
  <c r="F372"/>
  <c r="H372" s="1"/>
  <c r="F559"/>
  <c r="F558" s="1"/>
  <c r="F557" s="1"/>
  <c r="F556" s="1"/>
  <c r="F555" s="1"/>
  <c r="C428" i="5" s="1"/>
  <c r="F501" i="2"/>
  <c r="F499"/>
  <c r="F503"/>
  <c r="F509"/>
  <c r="F508" s="1"/>
  <c r="F512"/>
  <c r="F514"/>
  <c r="F517"/>
  <c r="F516" s="1"/>
  <c r="F520"/>
  <c r="F519" s="1"/>
  <c r="F523"/>
  <c r="F522" s="1"/>
  <c r="F526"/>
  <c r="F525" s="1"/>
  <c r="F576"/>
  <c r="F575" s="1"/>
  <c r="F579"/>
  <c r="F578" s="1"/>
  <c r="F584"/>
  <c r="F583" s="1"/>
  <c r="F582" s="1"/>
  <c r="F591"/>
  <c r="F590" s="1"/>
  <c r="F589" s="1"/>
  <c r="F588" s="1"/>
  <c r="F570"/>
  <c r="F568"/>
  <c r="G501"/>
  <c r="H501" s="1"/>
  <c r="G499"/>
  <c r="H499" s="1"/>
  <c r="G503"/>
  <c r="H503" s="1"/>
  <c r="G509"/>
  <c r="G512"/>
  <c r="H512" s="1"/>
  <c r="G514"/>
  <c r="H514" s="1"/>
  <c r="G517"/>
  <c r="G520"/>
  <c r="G523"/>
  <c r="G526"/>
  <c r="G559"/>
  <c r="G576"/>
  <c r="G579"/>
  <c r="G584"/>
  <c r="G591"/>
  <c r="G570"/>
  <c r="G568"/>
  <c r="G363"/>
  <c r="G369"/>
  <c r="F364"/>
  <c r="H364" s="1"/>
  <c r="F386"/>
  <c r="F384"/>
  <c r="H384" s="1"/>
  <c r="F374"/>
  <c r="F388"/>
  <c r="H388" s="1"/>
  <c r="F362"/>
  <c r="H362" s="1"/>
  <c r="F376"/>
  <c r="H376" s="1"/>
  <c r="G385"/>
  <c r="G365"/>
  <c r="G383"/>
  <c r="G381"/>
  <c r="G373"/>
  <c r="G361"/>
  <c r="G371"/>
  <c r="G375"/>
  <c r="G377"/>
  <c r="G379"/>
  <c r="H379" s="1"/>
  <c r="F369"/>
  <c r="F365"/>
  <c r="F381"/>
  <c r="F377"/>
  <c r="F379"/>
  <c r="G347"/>
  <c r="G339"/>
  <c r="H339" s="1"/>
  <c r="G349"/>
  <c r="G355"/>
  <c r="H355" s="1"/>
  <c r="G337"/>
  <c r="G351"/>
  <c r="H351" s="1"/>
  <c r="G345"/>
  <c r="F398"/>
  <c r="G137"/>
  <c r="G139"/>
  <c r="G145"/>
  <c r="H145" s="1"/>
  <c r="G147"/>
  <c r="G149"/>
  <c r="G151"/>
  <c r="G156"/>
  <c r="G154"/>
  <c r="G161"/>
  <c r="G159"/>
  <c r="G165"/>
  <c r="H165" s="1"/>
  <c r="G167"/>
  <c r="H167" s="1"/>
  <c r="G173"/>
  <c r="F137"/>
  <c r="F139"/>
  <c r="F145"/>
  <c r="F148"/>
  <c r="F149"/>
  <c r="F151"/>
  <c r="F155"/>
  <c r="F161"/>
  <c r="F159"/>
  <c r="F165"/>
  <c r="F167"/>
  <c r="F173"/>
  <c r="F172" s="1"/>
  <c r="F171" s="1"/>
  <c r="F170" s="1"/>
  <c r="F169" s="1"/>
  <c r="C214" i="5" s="1"/>
  <c r="G392" i="2"/>
  <c r="G394"/>
  <c r="G390"/>
  <c r="G397"/>
  <c r="G402"/>
  <c r="G406"/>
  <c r="G416"/>
  <c r="H416" s="1"/>
  <c r="G412"/>
  <c r="H412" s="1"/>
  <c r="G418"/>
  <c r="H418" s="1"/>
  <c r="G427"/>
  <c r="G431"/>
  <c r="G453"/>
  <c r="G461"/>
  <c r="G465"/>
  <c r="G471"/>
  <c r="G479"/>
  <c r="G484"/>
  <c r="G482"/>
  <c r="H482" s="1"/>
  <c r="G328"/>
  <c r="F272"/>
  <c r="G318"/>
  <c r="H318" s="1"/>
  <c r="F318"/>
  <c r="F482"/>
  <c r="G85"/>
  <c r="F85"/>
  <c r="F84" s="1"/>
  <c r="F83" s="1"/>
  <c r="G89"/>
  <c r="F89"/>
  <c r="F88" s="1"/>
  <c r="F87" s="1"/>
  <c r="F199"/>
  <c r="F201"/>
  <c r="C259" i="5" s="1"/>
  <c r="C258" s="1"/>
  <c r="F72" i="2"/>
  <c r="F321"/>
  <c r="G213"/>
  <c r="H213" s="1"/>
  <c r="F213"/>
  <c r="F216"/>
  <c r="F484"/>
  <c r="G320"/>
  <c r="G598"/>
  <c r="F598"/>
  <c r="F597" s="1"/>
  <c r="F596" s="1"/>
  <c r="F595" s="1"/>
  <c r="F594" s="1"/>
  <c r="F593" s="1"/>
  <c r="F471"/>
  <c r="F470" s="1"/>
  <c r="F469" s="1"/>
  <c r="F468" s="1"/>
  <c r="F467" s="1"/>
  <c r="F465"/>
  <c r="F464" s="1"/>
  <c r="F463" s="1"/>
  <c r="F461"/>
  <c r="F460" s="1"/>
  <c r="F459" s="1"/>
  <c r="F453"/>
  <c r="F452" s="1"/>
  <c r="F451" s="1"/>
  <c r="F450" s="1"/>
  <c r="F449" s="1"/>
  <c r="C403" i="5" s="1"/>
  <c r="F431" i="2"/>
  <c r="F430" s="1"/>
  <c r="F429" s="1"/>
  <c r="F427"/>
  <c r="F426" s="1"/>
  <c r="F425" s="1"/>
  <c r="F406"/>
  <c r="F405" s="1"/>
  <c r="F404" s="1"/>
  <c r="F402"/>
  <c r="F401" s="1"/>
  <c r="F400" s="1"/>
  <c r="F394"/>
  <c r="F392"/>
  <c r="F390"/>
  <c r="F328"/>
  <c r="F327" s="1"/>
  <c r="F326" s="1"/>
  <c r="F325" s="1"/>
  <c r="F324" s="1"/>
  <c r="F323" s="1"/>
  <c r="F180"/>
  <c r="F182"/>
  <c r="F187"/>
  <c r="F186" s="1"/>
  <c r="F185" s="1"/>
  <c r="F184" s="1"/>
  <c r="F193"/>
  <c r="F195"/>
  <c r="F202"/>
  <c r="F204"/>
  <c r="F206"/>
  <c r="F275"/>
  <c r="F274" s="1"/>
  <c r="F273" s="1"/>
  <c r="F29"/>
  <c r="F28" s="1"/>
  <c r="F27" s="1"/>
  <c r="F26" s="1"/>
  <c r="F25" s="1"/>
  <c r="F35"/>
  <c r="F34" s="1"/>
  <c r="F33" s="1"/>
  <c r="F48"/>
  <c r="F47" s="1"/>
  <c r="F46" s="1"/>
  <c r="F45" s="1"/>
  <c r="F44" s="1"/>
  <c r="C37" i="5" s="1"/>
  <c r="F53" i="2"/>
  <c r="F52" s="1"/>
  <c r="F51" s="1"/>
  <c r="F50" s="1"/>
  <c r="C52" i="5" s="1"/>
  <c r="F59" i="2"/>
  <c r="F61"/>
  <c r="F63"/>
  <c r="F68"/>
  <c r="F75"/>
  <c r="F77"/>
  <c r="F80"/>
  <c r="F79" s="1"/>
  <c r="F96"/>
  <c r="F95" s="1"/>
  <c r="F94" s="1"/>
  <c r="F93" s="1"/>
  <c r="F92" s="1"/>
  <c r="F107"/>
  <c r="F106" s="1"/>
  <c r="F105" s="1"/>
  <c r="F111"/>
  <c r="F113"/>
  <c r="F116"/>
  <c r="F115" s="1"/>
  <c r="F102"/>
  <c r="F101" s="1"/>
  <c r="F100" s="1"/>
  <c r="F122"/>
  <c r="F121" s="1"/>
  <c r="F125"/>
  <c r="F124" s="1"/>
  <c r="F130"/>
  <c r="F129" s="1"/>
  <c r="F128" s="1"/>
  <c r="F127" s="1"/>
  <c r="F284"/>
  <c r="F283" s="1"/>
  <c r="F282" s="1"/>
  <c r="F281" s="1"/>
  <c r="F280" s="1"/>
  <c r="F290"/>
  <c r="F289" s="1"/>
  <c r="F288" s="1"/>
  <c r="F287" s="1"/>
  <c r="F295"/>
  <c r="F294" s="1"/>
  <c r="F293" s="1"/>
  <c r="F292" s="1"/>
  <c r="F300"/>
  <c r="F299" s="1"/>
  <c r="F298" s="1"/>
  <c r="F297" s="1"/>
  <c r="F306"/>
  <c r="F305" s="1"/>
  <c r="F304" s="1"/>
  <c r="F303" s="1"/>
  <c r="F302" s="1"/>
  <c r="F315"/>
  <c r="F313"/>
  <c r="F20"/>
  <c r="F19" s="1"/>
  <c r="F18" s="1"/>
  <c r="F17" s="1"/>
  <c r="G315"/>
  <c r="G313"/>
  <c r="G306"/>
  <c r="G300"/>
  <c r="G295"/>
  <c r="G290"/>
  <c r="G284"/>
  <c r="G275"/>
  <c r="G271"/>
  <c r="G215"/>
  <c r="G208"/>
  <c r="G206"/>
  <c r="G204"/>
  <c r="G202"/>
  <c r="H202" s="1"/>
  <c r="G200"/>
  <c r="G198"/>
  <c r="G195"/>
  <c r="G193"/>
  <c r="H193" s="1"/>
  <c r="G187"/>
  <c r="G182"/>
  <c r="G180"/>
  <c r="G130"/>
  <c r="G125"/>
  <c r="G122"/>
  <c r="G116"/>
  <c r="G113"/>
  <c r="G111"/>
  <c r="G107"/>
  <c r="G102"/>
  <c r="G96"/>
  <c r="G80"/>
  <c r="G77"/>
  <c r="H77" s="1"/>
  <c r="G75"/>
  <c r="H75" s="1"/>
  <c r="G71"/>
  <c r="G68"/>
  <c r="H68" s="1"/>
  <c r="G63"/>
  <c r="G61"/>
  <c r="G59"/>
  <c r="G53"/>
  <c r="G48"/>
  <c r="G40"/>
  <c r="G35"/>
  <c r="G29"/>
  <c r="G20"/>
  <c r="D527" i="5"/>
  <c r="C527"/>
  <c r="D524"/>
  <c r="C524"/>
  <c r="C523" s="1"/>
  <c r="C522" s="1"/>
  <c r="C521" s="1"/>
  <c r="C520" s="1"/>
  <c r="D517"/>
  <c r="D510"/>
  <c r="C510"/>
  <c r="D509"/>
  <c r="C509"/>
  <c r="D508"/>
  <c r="C508"/>
  <c r="D507"/>
  <c r="C507"/>
  <c r="D503"/>
  <c r="C503"/>
  <c r="C502" s="1"/>
  <c r="C501" s="1"/>
  <c r="D500"/>
  <c r="C500"/>
  <c r="D499"/>
  <c r="C499"/>
  <c r="D498"/>
  <c r="C498"/>
  <c r="D495"/>
  <c r="C495"/>
  <c r="C494" s="1"/>
  <c r="D493"/>
  <c r="C493"/>
  <c r="D492"/>
  <c r="C492"/>
  <c r="D484"/>
  <c r="C484"/>
  <c r="C483" s="1"/>
  <c r="C482" s="1"/>
  <c r="C481" s="1"/>
  <c r="C480" s="1"/>
  <c r="D479"/>
  <c r="C479"/>
  <c r="D478"/>
  <c r="C478"/>
  <c r="D472"/>
  <c r="C472"/>
  <c r="C471" s="1"/>
  <c r="C470" s="1"/>
  <c r="C469" s="1"/>
  <c r="D468"/>
  <c r="C468"/>
  <c r="C467" s="1"/>
  <c r="C466" s="1"/>
  <c r="C465" s="1"/>
  <c r="D463"/>
  <c r="C463"/>
  <c r="C462" s="1"/>
  <c r="D461"/>
  <c r="C461"/>
  <c r="C460" s="1"/>
  <c r="D456"/>
  <c r="C456"/>
  <c r="C455" s="1"/>
  <c r="C454" s="1"/>
  <c r="C453" s="1"/>
  <c r="C452" s="1"/>
  <c r="D451"/>
  <c r="C451"/>
  <c r="C450" s="1"/>
  <c r="C449" s="1"/>
  <c r="C448" s="1"/>
  <c r="D447"/>
  <c r="C447"/>
  <c r="C446" s="1"/>
  <c r="C445" s="1"/>
  <c r="C444" s="1"/>
  <c r="D440"/>
  <c r="D439" s="1"/>
  <c r="C440"/>
  <c r="D434"/>
  <c r="C434"/>
  <c r="D433"/>
  <c r="C433"/>
  <c r="D432"/>
  <c r="C432"/>
  <c r="D526"/>
  <c r="C526"/>
  <c r="C525" s="1"/>
  <c r="C439"/>
  <c r="C438" s="1"/>
  <c r="C437" s="1"/>
  <c r="D427"/>
  <c r="C427"/>
  <c r="C426" s="1"/>
  <c r="C425" s="1"/>
  <c r="D424"/>
  <c r="C424"/>
  <c r="C423" s="1"/>
  <c r="D422"/>
  <c r="C422"/>
  <c r="D421"/>
  <c r="C421"/>
  <c r="D420"/>
  <c r="C420"/>
  <c r="D413"/>
  <c r="C413"/>
  <c r="D412"/>
  <c r="C412"/>
  <c r="D410"/>
  <c r="C410"/>
  <c r="D409"/>
  <c r="C409"/>
  <c r="D408"/>
  <c r="C408"/>
  <c r="D402"/>
  <c r="C402"/>
  <c r="C401" s="1"/>
  <c r="C400" s="1"/>
  <c r="D399"/>
  <c r="C399"/>
  <c r="C398" s="1"/>
  <c r="C397" s="1"/>
  <c r="D396"/>
  <c r="C396"/>
  <c r="C395" s="1"/>
  <c r="C394" s="1"/>
  <c r="D393"/>
  <c r="C393"/>
  <c r="C392" s="1"/>
  <c r="C391" s="1"/>
  <c r="D390"/>
  <c r="C390"/>
  <c r="C389" s="1"/>
  <c r="D388"/>
  <c r="C388"/>
  <c r="C387" s="1"/>
  <c r="D385"/>
  <c r="C385"/>
  <c r="C384" s="1"/>
  <c r="C383" s="1"/>
  <c r="D380"/>
  <c r="C380"/>
  <c r="C379" s="1"/>
  <c r="D378"/>
  <c r="C378"/>
  <c r="C377" s="1"/>
  <c r="D372"/>
  <c r="C372"/>
  <c r="C371" s="1"/>
  <c r="C370" s="1"/>
  <c r="C369" s="1"/>
  <c r="D368"/>
  <c r="C368"/>
  <c r="C367" s="1"/>
  <c r="C366" s="1"/>
  <c r="C365" s="1"/>
  <c r="D362"/>
  <c r="C362"/>
  <c r="C361" s="1"/>
  <c r="C360" s="1"/>
  <c r="C359" s="1"/>
  <c r="C358" s="1"/>
  <c r="D357"/>
  <c r="C357"/>
  <c r="C356" s="1"/>
  <c r="C355" s="1"/>
  <c r="C354" s="1"/>
  <c r="C353" s="1"/>
  <c r="D351"/>
  <c r="C351"/>
  <c r="C350" s="1"/>
  <c r="C349" s="1"/>
  <c r="C348" s="1"/>
  <c r="D347"/>
  <c r="C347"/>
  <c r="C346" s="1"/>
  <c r="C345" s="1"/>
  <c r="C344" s="1"/>
  <c r="D342"/>
  <c r="C342"/>
  <c r="C341" s="1"/>
  <c r="D340"/>
  <c r="C340"/>
  <c r="C339" s="1"/>
  <c r="D337"/>
  <c r="D335"/>
  <c r="C335"/>
  <c r="C334" s="1"/>
  <c r="D333"/>
  <c r="C333"/>
  <c r="C332" s="1"/>
  <c r="D331"/>
  <c r="C331"/>
  <c r="C330" s="1"/>
  <c r="D325"/>
  <c r="C325"/>
  <c r="C324" s="1"/>
  <c r="D323"/>
  <c r="C323"/>
  <c r="C322" s="1"/>
  <c r="D321"/>
  <c r="C321"/>
  <c r="C320" s="1"/>
  <c r="D319"/>
  <c r="C319"/>
  <c r="C318" s="1"/>
  <c r="D312"/>
  <c r="C312"/>
  <c r="C311" s="1"/>
  <c r="C310" s="1"/>
  <c r="C309" s="1"/>
  <c r="C308" s="1"/>
  <c r="D306"/>
  <c r="C306"/>
  <c r="C305" s="1"/>
  <c r="C304" s="1"/>
  <c r="D303"/>
  <c r="C303"/>
  <c r="C302" s="1"/>
  <c r="C301" s="1"/>
  <c r="D298"/>
  <c r="C298"/>
  <c r="C297" s="1"/>
  <c r="D296"/>
  <c r="C296"/>
  <c r="C295" s="1"/>
  <c r="D294"/>
  <c r="C294"/>
  <c r="C293" s="1"/>
  <c r="D291"/>
  <c r="D289"/>
  <c r="C289"/>
  <c r="C288" s="1"/>
  <c r="D287"/>
  <c r="C287"/>
  <c r="C286" s="1"/>
  <c r="D285"/>
  <c r="C285"/>
  <c r="C284" s="1"/>
  <c r="D283"/>
  <c r="C283"/>
  <c r="C282" s="1"/>
  <c r="D281"/>
  <c r="C281"/>
  <c r="C280" s="1"/>
  <c r="D278"/>
  <c r="C278"/>
  <c r="C277" s="1"/>
  <c r="D276"/>
  <c r="C276"/>
  <c r="C275" s="1"/>
  <c r="D274"/>
  <c r="C274"/>
  <c r="C273" s="1"/>
  <c r="D272"/>
  <c r="C272"/>
  <c r="C271" s="1"/>
  <c r="D266"/>
  <c r="C266"/>
  <c r="C265" s="1"/>
  <c r="C264" s="1"/>
  <c r="D263"/>
  <c r="C263"/>
  <c r="C262" s="1"/>
  <c r="D261"/>
  <c r="D260" s="1"/>
  <c r="E260" s="1"/>
  <c r="C261"/>
  <c r="C260" s="1"/>
  <c r="D259"/>
  <c r="D257"/>
  <c r="C257"/>
  <c r="C256" s="1"/>
  <c r="D254"/>
  <c r="C254"/>
  <c r="C253" s="1"/>
  <c r="D252"/>
  <c r="C252"/>
  <c r="C251" s="1"/>
  <c r="D246"/>
  <c r="C246"/>
  <c r="C245" s="1"/>
  <c r="D244"/>
  <c r="C244"/>
  <c r="C243" s="1"/>
  <c r="D242"/>
  <c r="C242"/>
  <c r="C241" s="1"/>
  <c r="D237"/>
  <c r="C237"/>
  <c r="C236" s="1"/>
  <c r="D235"/>
  <c r="C235"/>
  <c r="C234" s="1"/>
  <c r="D228"/>
  <c r="C228"/>
  <c r="C227" s="1"/>
  <c r="D226"/>
  <c r="C226"/>
  <c r="C225" s="1"/>
  <c r="D221"/>
  <c r="C221"/>
  <c r="C220" s="1"/>
  <c r="D219"/>
  <c r="C219"/>
  <c r="C218" s="1"/>
  <c r="D213"/>
  <c r="C213"/>
  <c r="C212" s="1"/>
  <c r="C211" s="1"/>
  <c r="C210" s="1"/>
  <c r="D209"/>
  <c r="C209"/>
  <c r="C208" s="1"/>
  <c r="C207" s="1"/>
  <c r="D206"/>
  <c r="C206"/>
  <c r="C205" s="1"/>
  <c r="D204"/>
  <c r="C204"/>
  <c r="C203" s="1"/>
  <c r="D200"/>
  <c r="C200"/>
  <c r="C199" s="1"/>
  <c r="C198" s="1"/>
  <c r="D197"/>
  <c r="D194"/>
  <c r="C194"/>
  <c r="C193" s="1"/>
  <c r="D192"/>
  <c r="C192"/>
  <c r="C191" s="1"/>
  <c r="D190"/>
  <c r="C190"/>
  <c r="C189" s="1"/>
  <c r="D188"/>
  <c r="C188"/>
  <c r="C187" s="1"/>
  <c r="D182"/>
  <c r="C182"/>
  <c r="C181" s="1"/>
  <c r="C180" s="1"/>
  <c r="C179" s="1"/>
  <c r="C178" s="1"/>
  <c r="D176"/>
  <c r="C176"/>
  <c r="C175" s="1"/>
  <c r="C174" s="1"/>
  <c r="C173" s="1"/>
  <c r="C172" s="1"/>
  <c r="D171"/>
  <c r="C171"/>
  <c r="C170" s="1"/>
  <c r="C169" s="1"/>
  <c r="D168"/>
  <c r="C168"/>
  <c r="C167" s="1"/>
  <c r="C166" s="1"/>
  <c r="D161"/>
  <c r="C161"/>
  <c r="C160" s="1"/>
  <c r="C159" s="1"/>
  <c r="D158"/>
  <c r="C158"/>
  <c r="C157" s="1"/>
  <c r="D156"/>
  <c r="C156"/>
  <c r="C155" s="1"/>
  <c r="D154"/>
  <c r="C154"/>
  <c r="C153" s="1"/>
  <c r="D152"/>
  <c r="C152"/>
  <c r="C151" s="1"/>
  <c r="D150"/>
  <c r="C150"/>
  <c r="C149" s="1"/>
  <c r="D146"/>
  <c r="C146"/>
  <c r="C145" s="1"/>
  <c r="C144" s="1"/>
  <c r="C143" s="1"/>
  <c r="D140"/>
  <c r="C140"/>
  <c r="D139"/>
  <c r="C139"/>
  <c r="D134"/>
  <c r="C134"/>
  <c r="D133"/>
  <c r="C133"/>
  <c r="D126"/>
  <c r="C126"/>
  <c r="D125"/>
  <c r="C125"/>
  <c r="D124"/>
  <c r="C124"/>
  <c r="D120"/>
  <c r="C120"/>
  <c r="C119" s="1"/>
  <c r="C118" s="1"/>
  <c r="D117"/>
  <c r="C117"/>
  <c r="C116" s="1"/>
  <c r="C115" s="1"/>
  <c r="D113"/>
  <c r="C113"/>
  <c r="C112" s="1"/>
  <c r="C111" s="1"/>
  <c r="D110"/>
  <c r="C110"/>
  <c r="C109" s="1"/>
  <c r="C108" s="1"/>
  <c r="D106"/>
  <c r="C106"/>
  <c r="C105" s="1"/>
  <c r="C104" s="1"/>
  <c r="D103"/>
  <c r="C103"/>
  <c r="C102" s="1"/>
  <c r="C101" s="1"/>
  <c r="D98"/>
  <c r="C98"/>
  <c r="C97" s="1"/>
  <c r="C96" s="1"/>
  <c r="D95"/>
  <c r="C95"/>
  <c r="C94" s="1"/>
  <c r="C93" s="1"/>
  <c r="D90"/>
  <c r="C90"/>
  <c r="C89" s="1"/>
  <c r="D88"/>
  <c r="C88"/>
  <c r="C87" s="1"/>
  <c r="D84"/>
  <c r="C84"/>
  <c r="D83"/>
  <c r="C83"/>
  <c r="D81"/>
  <c r="C81"/>
  <c r="C80" s="1"/>
  <c r="D79"/>
  <c r="C79"/>
  <c r="D78"/>
  <c r="C78"/>
  <c r="D73"/>
  <c r="C73"/>
  <c r="C72" s="1"/>
  <c r="C71" s="1"/>
  <c r="C70" s="1"/>
  <c r="D69"/>
  <c r="C69"/>
  <c r="C68" s="1"/>
  <c r="D67"/>
  <c r="C67"/>
  <c r="C66" s="1"/>
  <c r="D65"/>
  <c r="C65"/>
  <c r="C64" s="1"/>
  <c r="D62"/>
  <c r="C62"/>
  <c r="C61" s="1"/>
  <c r="C60" s="1"/>
  <c r="D56"/>
  <c r="C56"/>
  <c r="C55" s="1"/>
  <c r="C54" s="1"/>
  <c r="C53" s="1"/>
  <c r="D51"/>
  <c r="C51"/>
  <c r="C50" s="1"/>
  <c r="D49"/>
  <c r="C49"/>
  <c r="D48"/>
  <c r="C48"/>
  <c r="D47"/>
  <c r="C47"/>
  <c r="D41"/>
  <c r="C41"/>
  <c r="C40" s="1"/>
  <c r="C39" s="1"/>
  <c r="C38" s="1"/>
  <c r="D36"/>
  <c r="D35"/>
  <c r="C35"/>
  <c r="D34"/>
  <c r="C34"/>
  <c r="D33"/>
  <c r="C33"/>
  <c r="D29"/>
  <c r="C29"/>
  <c r="D28"/>
  <c r="C28"/>
  <c r="D22"/>
  <c r="C22"/>
  <c r="C21" s="1"/>
  <c r="C20" s="1"/>
  <c r="C19" s="1"/>
  <c r="C18" s="1"/>
  <c r="D275"/>
  <c r="D438" l="1"/>
  <c r="E439"/>
  <c r="C36"/>
  <c r="C517"/>
  <c r="C516" s="1"/>
  <c r="C515" s="1"/>
  <c r="C514" s="1"/>
  <c r="C513" s="1"/>
  <c r="H113" i="2"/>
  <c r="F208"/>
  <c r="H353"/>
  <c r="F156"/>
  <c r="H156" s="1"/>
  <c r="F371"/>
  <c r="H381"/>
  <c r="H367"/>
  <c r="C197" i="5"/>
  <c r="C195" s="1"/>
  <c r="D40"/>
  <c r="E41"/>
  <c r="H484" i="2"/>
  <c r="H59"/>
  <c r="F40"/>
  <c r="F39" s="1"/>
  <c r="F38" s="1"/>
  <c r="H159"/>
  <c r="H139"/>
  <c r="H365"/>
  <c r="D525" i="5"/>
  <c r="E525" s="1"/>
  <c r="E526"/>
  <c r="E440"/>
  <c r="E527"/>
  <c r="F479" i="2"/>
  <c r="F478" s="1"/>
  <c r="H63"/>
  <c r="H182"/>
  <c r="H223"/>
  <c r="H256"/>
  <c r="E33" i="5"/>
  <c r="H228" i="2"/>
  <c r="H570"/>
  <c r="D295" i="5"/>
  <c r="E295" s="1"/>
  <c r="E296"/>
  <c r="D311"/>
  <c r="E312"/>
  <c r="D324"/>
  <c r="E324" s="1"/>
  <c r="E325"/>
  <c r="G95" i="2"/>
  <c r="H96"/>
  <c r="G129"/>
  <c r="H130"/>
  <c r="G289"/>
  <c r="H290"/>
  <c r="G84"/>
  <c r="H85"/>
  <c r="G478"/>
  <c r="H478" s="1"/>
  <c r="H479"/>
  <c r="G575"/>
  <c r="H575" s="1"/>
  <c r="H576"/>
  <c r="G508"/>
  <c r="H508" s="1"/>
  <c r="H509"/>
  <c r="D50" i="5"/>
  <c r="E50" s="1"/>
  <c r="E51"/>
  <c r="D66"/>
  <c r="E66" s="1"/>
  <c r="E67"/>
  <c r="D87"/>
  <c r="E87" s="1"/>
  <c r="E88"/>
  <c r="D102"/>
  <c r="E103"/>
  <c r="D116"/>
  <c r="E117"/>
  <c r="D153"/>
  <c r="E153" s="1"/>
  <c r="E154"/>
  <c r="D167"/>
  <c r="E168"/>
  <c r="D187"/>
  <c r="E187" s="1"/>
  <c r="E188"/>
  <c r="D196"/>
  <c r="E197"/>
  <c r="D208"/>
  <c r="E209"/>
  <c r="D225"/>
  <c r="E225" s="1"/>
  <c r="E226"/>
  <c r="D241"/>
  <c r="E241" s="1"/>
  <c r="E242"/>
  <c r="D253"/>
  <c r="E253" s="1"/>
  <c r="E254"/>
  <c r="D262"/>
  <c r="E262" s="1"/>
  <c r="E263"/>
  <c r="D284"/>
  <c r="E284" s="1"/>
  <c r="E285"/>
  <c r="D336"/>
  <c r="D350"/>
  <c r="E351"/>
  <c r="D371"/>
  <c r="E372"/>
  <c r="D387"/>
  <c r="E387" s="1"/>
  <c r="E388"/>
  <c r="D398"/>
  <c r="E399"/>
  <c r="D455"/>
  <c r="E456"/>
  <c r="D471"/>
  <c r="E472"/>
  <c r="D523"/>
  <c r="E524"/>
  <c r="G52" i="2"/>
  <c r="H53"/>
  <c r="G79"/>
  <c r="H79" s="1"/>
  <c r="H80"/>
  <c r="G124"/>
  <c r="H124" s="1"/>
  <c r="H125"/>
  <c r="G283"/>
  <c r="H284"/>
  <c r="C337" i="5"/>
  <c r="C336" s="1"/>
  <c r="H386" i="2"/>
  <c r="G578"/>
  <c r="H578" s="1"/>
  <c r="H579"/>
  <c r="F237"/>
  <c r="H238"/>
  <c r="E79" i="5"/>
  <c r="E126"/>
  <c r="E140"/>
  <c r="E276"/>
  <c r="E410"/>
  <c r="E421"/>
  <c r="E434"/>
  <c r="E492"/>
  <c r="E499"/>
  <c r="E508"/>
  <c r="H392" i="2"/>
  <c r="H225"/>
  <c r="D293" i="5"/>
  <c r="E293" s="1"/>
  <c r="E294"/>
  <c r="D305"/>
  <c r="E306"/>
  <c r="D322"/>
  <c r="E322" s="1"/>
  <c r="E323"/>
  <c r="D334"/>
  <c r="E334" s="1"/>
  <c r="E335"/>
  <c r="G47" i="2"/>
  <c r="H48"/>
  <c r="G121"/>
  <c r="H121" s="1"/>
  <c r="H122"/>
  <c r="G197"/>
  <c r="G274"/>
  <c r="H275"/>
  <c r="F215"/>
  <c r="H216"/>
  <c r="G88"/>
  <c r="H89"/>
  <c r="G426"/>
  <c r="H427"/>
  <c r="G583"/>
  <c r="H584"/>
  <c r="H537"/>
  <c r="G532"/>
  <c r="F254"/>
  <c r="H255"/>
  <c r="F241"/>
  <c r="H242"/>
  <c r="H394"/>
  <c r="H239"/>
  <c r="D64" i="5"/>
  <c r="E64" s="1"/>
  <c r="E65"/>
  <c r="D97"/>
  <c r="E98"/>
  <c r="D112"/>
  <c r="E113"/>
  <c r="D151"/>
  <c r="E151" s="1"/>
  <c r="E152"/>
  <c r="D160"/>
  <c r="E161"/>
  <c r="D181"/>
  <c r="E182"/>
  <c r="D193"/>
  <c r="E193" s="1"/>
  <c r="E194"/>
  <c r="D205"/>
  <c r="E205" s="1"/>
  <c r="E206"/>
  <c r="D220"/>
  <c r="E220" s="1"/>
  <c r="E221"/>
  <c r="D236"/>
  <c r="E236" s="1"/>
  <c r="E237"/>
  <c r="D251"/>
  <c r="E251" s="1"/>
  <c r="E252"/>
  <c r="D273"/>
  <c r="E273" s="1"/>
  <c r="E274"/>
  <c r="D282"/>
  <c r="E282" s="1"/>
  <c r="E283"/>
  <c r="D346"/>
  <c r="E347"/>
  <c r="D367"/>
  <c r="E368"/>
  <c r="D384"/>
  <c r="E385"/>
  <c r="D395"/>
  <c r="E396"/>
  <c r="D426"/>
  <c r="E427"/>
  <c r="D450"/>
  <c r="E451"/>
  <c r="D467"/>
  <c r="E468"/>
  <c r="D483"/>
  <c r="E484"/>
  <c r="D516"/>
  <c r="E517"/>
  <c r="G39" i="2"/>
  <c r="H40"/>
  <c r="G115"/>
  <c r="H115" s="1"/>
  <c r="H116"/>
  <c r="G270"/>
  <c r="H271"/>
  <c r="G327"/>
  <c r="H328"/>
  <c r="G430"/>
  <c r="H431"/>
  <c r="F154"/>
  <c r="H155"/>
  <c r="G172"/>
  <c r="H173"/>
  <c r="F373"/>
  <c r="H373" s="1"/>
  <c r="H374"/>
  <c r="G590"/>
  <c r="H591"/>
  <c r="G516"/>
  <c r="H516" s="1"/>
  <c r="H517"/>
  <c r="G446"/>
  <c r="E275" i="5"/>
  <c r="E29"/>
  <c r="E36"/>
  <c r="E49"/>
  <c r="E78"/>
  <c r="E84"/>
  <c r="E125"/>
  <c r="E139"/>
  <c r="E261"/>
  <c r="E409"/>
  <c r="E420"/>
  <c r="E433"/>
  <c r="E498"/>
  <c r="E507"/>
  <c r="H195" i="2"/>
  <c r="H315"/>
  <c r="H390"/>
  <c r="H149"/>
  <c r="H533"/>
  <c r="H241"/>
  <c r="D290" i="5"/>
  <c r="D302"/>
  <c r="E303"/>
  <c r="D320"/>
  <c r="E320" s="1"/>
  <c r="E321"/>
  <c r="D332"/>
  <c r="E332" s="1"/>
  <c r="E333"/>
  <c r="G34" i="2"/>
  <c r="H35"/>
  <c r="F198"/>
  <c r="H198" s="1"/>
  <c r="H199"/>
  <c r="F271"/>
  <c r="F270" s="1"/>
  <c r="F269" s="1"/>
  <c r="F268" s="1"/>
  <c r="H272"/>
  <c r="G452"/>
  <c r="H453"/>
  <c r="G396"/>
  <c r="G519"/>
  <c r="H519" s="1"/>
  <c r="H520"/>
  <c r="G436"/>
  <c r="H436" s="1"/>
  <c r="H437"/>
  <c r="H215"/>
  <c r="H313"/>
  <c r="H151"/>
  <c r="H541"/>
  <c r="H243"/>
  <c r="H232"/>
  <c r="D61" i="5"/>
  <c r="E62"/>
  <c r="D72"/>
  <c r="E73"/>
  <c r="D94"/>
  <c r="E95"/>
  <c r="D109"/>
  <c r="E110"/>
  <c r="D149"/>
  <c r="E149" s="1"/>
  <c r="E150"/>
  <c r="D157"/>
  <c r="E157" s="1"/>
  <c r="E158"/>
  <c r="D175"/>
  <c r="E176"/>
  <c r="D191"/>
  <c r="E191" s="1"/>
  <c r="E192"/>
  <c r="D203"/>
  <c r="E203" s="1"/>
  <c r="E204"/>
  <c r="D218"/>
  <c r="E218" s="1"/>
  <c r="E219"/>
  <c r="D234"/>
  <c r="E234" s="1"/>
  <c r="E235"/>
  <c r="D245"/>
  <c r="E245" s="1"/>
  <c r="E246"/>
  <c r="D258"/>
  <c r="E258" s="1"/>
  <c r="E259"/>
  <c r="D271"/>
  <c r="E271" s="1"/>
  <c r="E272"/>
  <c r="D280"/>
  <c r="E280" s="1"/>
  <c r="E281"/>
  <c r="D288"/>
  <c r="E288" s="1"/>
  <c r="E289"/>
  <c r="D341"/>
  <c r="E341" s="1"/>
  <c r="E342"/>
  <c r="D361"/>
  <c r="E362"/>
  <c r="D379"/>
  <c r="E379" s="1"/>
  <c r="E380"/>
  <c r="D392"/>
  <c r="E393"/>
  <c r="D423"/>
  <c r="E423" s="1"/>
  <c r="E424"/>
  <c r="D446"/>
  <c r="E447"/>
  <c r="D462"/>
  <c r="E462" s="1"/>
  <c r="E463"/>
  <c r="D494"/>
  <c r="E494" s="1"/>
  <c r="E495"/>
  <c r="D502"/>
  <c r="E503"/>
  <c r="G28" i="2"/>
  <c r="H29"/>
  <c r="G186"/>
  <c r="H187"/>
  <c r="G305"/>
  <c r="H306"/>
  <c r="G597"/>
  <c r="H598"/>
  <c r="F200"/>
  <c r="H200" s="1"/>
  <c r="H201"/>
  <c r="G460"/>
  <c r="H461"/>
  <c r="G401"/>
  <c r="H402"/>
  <c r="G522"/>
  <c r="H522" s="1"/>
  <c r="H523"/>
  <c r="G253"/>
  <c r="H254"/>
  <c r="E28" i="5"/>
  <c r="E35"/>
  <c r="E48"/>
  <c r="E83"/>
  <c r="E124"/>
  <c r="E134"/>
  <c r="E408"/>
  <c r="E413"/>
  <c r="E432"/>
  <c r="E479"/>
  <c r="E510"/>
  <c r="H111" i="2"/>
  <c r="H208"/>
  <c r="H371"/>
  <c r="H568"/>
  <c r="H544"/>
  <c r="H442"/>
  <c r="D297" i="5"/>
  <c r="E297" s="1"/>
  <c r="E298"/>
  <c r="D318"/>
  <c r="E318" s="1"/>
  <c r="E319"/>
  <c r="D330"/>
  <c r="E330" s="1"/>
  <c r="E331"/>
  <c r="G19" i="2"/>
  <c r="H20"/>
  <c r="G106"/>
  <c r="H107"/>
  <c r="G299"/>
  <c r="H300"/>
  <c r="F71"/>
  <c r="H71" s="1"/>
  <c r="H72"/>
  <c r="G464"/>
  <c r="H465"/>
  <c r="G405"/>
  <c r="H406"/>
  <c r="F397"/>
  <c r="F396" s="1"/>
  <c r="H398"/>
  <c r="G525"/>
  <c r="H525" s="1"/>
  <c r="H526"/>
  <c r="H206"/>
  <c r="H154"/>
  <c r="H546"/>
  <c r="H265"/>
  <c r="H237"/>
  <c r="H440"/>
  <c r="D21" i="5"/>
  <c r="E22"/>
  <c r="D55"/>
  <c r="E56"/>
  <c r="D68"/>
  <c r="E68" s="1"/>
  <c r="E69"/>
  <c r="D80"/>
  <c r="E80" s="1"/>
  <c r="E81"/>
  <c r="D89"/>
  <c r="E89" s="1"/>
  <c r="E90"/>
  <c r="D105"/>
  <c r="E106"/>
  <c r="D119"/>
  <c r="E120"/>
  <c r="D145"/>
  <c r="E146"/>
  <c r="D155"/>
  <c r="E155" s="1"/>
  <c r="E156"/>
  <c r="D170"/>
  <c r="E171"/>
  <c r="D189"/>
  <c r="E189" s="1"/>
  <c r="E190"/>
  <c r="D199"/>
  <c r="E200"/>
  <c r="D212"/>
  <c r="E213"/>
  <c r="D227"/>
  <c r="E227" s="1"/>
  <c r="E228"/>
  <c r="D243"/>
  <c r="E243" s="1"/>
  <c r="E244"/>
  <c r="D256"/>
  <c r="E256" s="1"/>
  <c r="E257"/>
  <c r="D265"/>
  <c r="E266"/>
  <c r="D277"/>
  <c r="E277" s="1"/>
  <c r="E278"/>
  <c r="D286"/>
  <c r="E286" s="1"/>
  <c r="E287"/>
  <c r="D339"/>
  <c r="E339" s="1"/>
  <c r="E340"/>
  <c r="D356"/>
  <c r="E357"/>
  <c r="D377"/>
  <c r="E377" s="1"/>
  <c r="E378"/>
  <c r="D389"/>
  <c r="E389" s="1"/>
  <c r="E390"/>
  <c r="D401"/>
  <c r="E402"/>
  <c r="D460"/>
  <c r="E460" s="1"/>
  <c r="E461"/>
  <c r="G101" i="2"/>
  <c r="H102"/>
  <c r="G294"/>
  <c r="H295"/>
  <c r="F320"/>
  <c r="F317" s="1"/>
  <c r="H321"/>
  <c r="G470"/>
  <c r="H471"/>
  <c r="F147"/>
  <c r="H147" s="1"/>
  <c r="H148"/>
  <c r="G558"/>
  <c r="H559"/>
  <c r="G491"/>
  <c r="H492"/>
  <c r="E34" i="5"/>
  <c r="E47"/>
  <c r="E133"/>
  <c r="E412"/>
  <c r="E422"/>
  <c r="E478"/>
  <c r="E493"/>
  <c r="E500"/>
  <c r="E509"/>
  <c r="H61" i="2"/>
  <c r="H180"/>
  <c r="H204"/>
  <c r="H161"/>
  <c r="H137"/>
  <c r="H347"/>
  <c r="H377"/>
  <c r="H369"/>
  <c r="H548"/>
  <c r="H245"/>
  <c r="H221"/>
  <c r="H414"/>
  <c r="F179"/>
  <c r="F178" s="1"/>
  <c r="F177" s="1"/>
  <c r="G236"/>
  <c r="F411"/>
  <c r="G227"/>
  <c r="G110"/>
  <c r="F110"/>
  <c r="F109" s="1"/>
  <c r="F99" s="1"/>
  <c r="F98" s="1"/>
  <c r="F212"/>
  <c r="G212"/>
  <c r="F253"/>
  <c r="G312"/>
  <c r="G317"/>
  <c r="H317" s="1"/>
  <c r="G411"/>
  <c r="G164"/>
  <c r="G481"/>
  <c r="F383"/>
  <c r="H383" s="1"/>
  <c r="G498"/>
  <c r="F363"/>
  <c r="H363" s="1"/>
  <c r="C202" i="5"/>
  <c r="D250"/>
  <c r="F481" i="2"/>
  <c r="F477" s="1"/>
  <c r="F476" s="1"/>
  <c r="F475" s="1"/>
  <c r="F474" s="1"/>
  <c r="F439"/>
  <c r="F361"/>
  <c r="H361" s="1"/>
  <c r="G511"/>
  <c r="G507" s="1"/>
  <c r="F511"/>
  <c r="F507" s="1"/>
  <c r="F506" s="1"/>
  <c r="F505" s="1"/>
  <c r="G439"/>
  <c r="F387"/>
  <c r="G567"/>
  <c r="F375"/>
  <c r="H375" s="1"/>
  <c r="G120"/>
  <c r="G543"/>
  <c r="G179"/>
  <c r="G192"/>
  <c r="F120"/>
  <c r="F119" s="1"/>
  <c r="G74"/>
  <c r="F67"/>
  <c r="F66" s="1"/>
  <c r="F337"/>
  <c r="H337" s="1"/>
  <c r="F74"/>
  <c r="F73" s="1"/>
  <c r="F447"/>
  <c r="F446" s="1"/>
  <c r="F445" s="1"/>
  <c r="F444" s="1"/>
  <c r="G136"/>
  <c r="G67"/>
  <c r="F312"/>
  <c r="F311" s="1"/>
  <c r="F310" s="1"/>
  <c r="F309" s="1"/>
  <c r="F308" s="1"/>
  <c r="F136"/>
  <c r="F135" s="1"/>
  <c r="F134" s="1"/>
  <c r="F133" s="1"/>
  <c r="C338" i="5"/>
  <c r="D419"/>
  <c r="D477"/>
  <c r="G58" i="2"/>
  <c r="G574"/>
  <c r="F498"/>
  <c r="F260"/>
  <c r="F164"/>
  <c r="F163" s="1"/>
  <c r="F144"/>
  <c r="G153"/>
  <c r="F197"/>
  <c r="F192"/>
  <c r="F32"/>
  <c r="F31" s="1"/>
  <c r="C23" i="5" s="1"/>
  <c r="F82" i="2"/>
  <c r="G158"/>
  <c r="F349"/>
  <c r="H349" s="1"/>
  <c r="C459" i="5"/>
  <c r="C458" s="1"/>
  <c r="C457" s="1"/>
  <c r="C473"/>
  <c r="G389" i="2"/>
  <c r="F410"/>
  <c r="F409" s="1"/>
  <c r="F408" s="1"/>
  <c r="F399"/>
  <c r="D132" i="5"/>
  <c r="F267" i="2"/>
  <c r="C307" i="5" s="1"/>
  <c r="F389" i="2"/>
  <c r="G144"/>
  <c r="G220"/>
  <c r="G260"/>
  <c r="F543"/>
  <c r="F220"/>
  <c r="D233" i="5"/>
  <c r="C138"/>
  <c r="C137" s="1"/>
  <c r="C136" s="1"/>
  <c r="C135" s="1"/>
  <c r="D407"/>
  <c r="C411"/>
  <c r="F58" i="2"/>
  <c r="F57" s="1"/>
  <c r="F56" s="1"/>
  <c r="F532"/>
  <c r="C196" i="5"/>
  <c r="C27"/>
  <c r="C26" s="1"/>
  <c r="C25" s="1"/>
  <c r="C46"/>
  <c r="C45" s="1"/>
  <c r="C44" s="1"/>
  <c r="C92"/>
  <c r="C91" s="1"/>
  <c r="C165"/>
  <c r="C164" s="1"/>
  <c r="D195"/>
  <c r="E195" s="1"/>
  <c r="C77"/>
  <c r="D217"/>
  <c r="D411"/>
  <c r="D82"/>
  <c r="D497"/>
  <c r="C100"/>
  <c r="C497"/>
  <c r="C496" s="1"/>
  <c r="F158" i="2"/>
  <c r="F567"/>
  <c r="F566" s="1"/>
  <c r="F565" s="1"/>
  <c r="F564" s="1"/>
  <c r="C486" i="5" s="1"/>
  <c r="F574" i="2"/>
  <c r="F573" s="1"/>
  <c r="F572" s="1"/>
  <c r="F16"/>
  <c r="F15" s="1"/>
  <c r="C43" i="5"/>
  <c r="F286" i="2"/>
  <c r="F458"/>
  <c r="F457" s="1"/>
  <c r="F456" s="1"/>
  <c r="C17" i="5"/>
  <c r="C128"/>
  <c r="C519"/>
  <c r="C518" s="1"/>
  <c r="C436"/>
  <c r="C177"/>
  <c r="C386"/>
  <c r="C382" s="1"/>
  <c r="C381" s="1"/>
  <c r="F118" i="2"/>
  <c r="C162" i="5" s="1"/>
  <c r="F176" i="2"/>
  <c r="C230" i="5" s="1"/>
  <c r="F424" i="2"/>
  <c r="F423" s="1"/>
  <c r="C363" i="5" s="1"/>
  <c r="D77"/>
  <c r="E77" s="1"/>
  <c r="C82"/>
  <c r="D123"/>
  <c r="C132"/>
  <c r="C131" s="1"/>
  <c r="C130" s="1"/>
  <c r="C129" s="1"/>
  <c r="C407"/>
  <c r="C240"/>
  <c r="C239" s="1"/>
  <c r="C238" s="1"/>
  <c r="C250"/>
  <c r="F345" i="2"/>
  <c r="H345" s="1"/>
  <c r="D224" i="5"/>
  <c r="D255"/>
  <c r="D506"/>
  <c r="F385" i="2"/>
  <c r="F360" s="1"/>
  <c r="C270" i="5"/>
  <c r="G387" i="2"/>
  <c r="C419" i="5"/>
  <c r="C418" s="1"/>
  <c r="C417" s="1"/>
  <c r="C416" s="1"/>
  <c r="C431"/>
  <c r="C430" s="1"/>
  <c r="C429" s="1"/>
  <c r="G336" i="2"/>
  <c r="C300" i="5"/>
  <c r="C299" s="1"/>
  <c r="C148"/>
  <c r="C147" s="1"/>
  <c r="C142" s="1"/>
  <c r="C233"/>
  <c r="C232" s="1"/>
  <c r="C231" s="1"/>
  <c r="D329"/>
  <c r="C63"/>
  <c r="C59" s="1"/>
  <c r="C58" s="1"/>
  <c r="D317"/>
  <c r="C329"/>
  <c r="C477"/>
  <c r="C476" s="1"/>
  <c r="C475" s="1"/>
  <c r="C474" s="1"/>
  <c r="D491"/>
  <c r="C364"/>
  <c r="D148"/>
  <c r="D32"/>
  <c r="C292"/>
  <c r="C114"/>
  <c r="C186"/>
  <c r="C185" s="1"/>
  <c r="C217"/>
  <c r="C216" s="1"/>
  <c r="C215" s="1"/>
  <c r="C317"/>
  <c r="C316" s="1"/>
  <c r="C315" s="1"/>
  <c r="C255"/>
  <c r="D27"/>
  <c r="D431"/>
  <c r="C464"/>
  <c r="C491"/>
  <c r="C490" s="1"/>
  <c r="C506"/>
  <c r="C505" s="1"/>
  <c r="C504" s="1"/>
  <c r="C443"/>
  <c r="C343"/>
  <c r="C376"/>
  <c r="C375" s="1"/>
  <c r="C374" s="1"/>
  <c r="C224"/>
  <c r="C223" s="1"/>
  <c r="C222" s="1"/>
  <c r="D338"/>
  <c r="E338" s="1"/>
  <c r="D270"/>
  <c r="C86"/>
  <c r="C85" s="1"/>
  <c r="D46"/>
  <c r="D138"/>
  <c r="D376"/>
  <c r="C201"/>
  <c r="C107"/>
  <c r="C123"/>
  <c r="C122" s="1"/>
  <c r="C121" s="1"/>
  <c r="C32"/>
  <c r="C31" s="1"/>
  <c r="C30" s="1"/>
  <c r="D202"/>
  <c r="D459"/>
  <c r="F247" i="2"/>
  <c r="F236" s="1"/>
  <c r="C291" i="5"/>
  <c r="C290" s="1"/>
  <c r="C279" s="1"/>
  <c r="F234" i="2"/>
  <c r="F227" s="1"/>
  <c r="D186" i="5" l="1"/>
  <c r="D240"/>
  <c r="D292"/>
  <c r="E292" s="1"/>
  <c r="D86"/>
  <c r="F153" i="2"/>
  <c r="H153" s="1"/>
  <c r="H220"/>
  <c r="D39" i="5"/>
  <c r="E40"/>
  <c r="D386"/>
  <c r="D63"/>
  <c r="D279"/>
  <c r="C24"/>
  <c r="D437"/>
  <c r="E437" s="1"/>
  <c r="E438"/>
  <c r="E329"/>
  <c r="H481" i="2"/>
  <c r="H511"/>
  <c r="E82" i="5"/>
  <c r="D137"/>
  <c r="E138"/>
  <c r="D458"/>
  <c r="E459"/>
  <c r="D375"/>
  <c r="E376"/>
  <c r="D490"/>
  <c r="E490" s="1"/>
  <c r="E491"/>
  <c r="D232"/>
  <c r="E233"/>
  <c r="D131"/>
  <c r="E132"/>
  <c r="D418"/>
  <c r="E419"/>
  <c r="G119" i="2"/>
  <c r="H120"/>
  <c r="G163"/>
  <c r="H163" s="1"/>
  <c r="H164"/>
  <c r="G109"/>
  <c r="H110"/>
  <c r="G100"/>
  <c r="H100" s="1"/>
  <c r="H101"/>
  <c r="D169" i="5"/>
  <c r="E169" s="1"/>
  <c r="E170"/>
  <c r="D104"/>
  <c r="E104" s="1"/>
  <c r="E105"/>
  <c r="D54"/>
  <c r="E55"/>
  <c r="G404" i="2"/>
  <c r="H404" s="1"/>
  <c r="H405"/>
  <c r="G105"/>
  <c r="H105" s="1"/>
  <c r="H106"/>
  <c r="G596"/>
  <c r="H597"/>
  <c r="D501" i="5"/>
  <c r="E501" s="1"/>
  <c r="E502"/>
  <c r="D60"/>
  <c r="E60" s="1"/>
  <c r="E61"/>
  <c r="G46" i="2"/>
  <c r="H47"/>
  <c r="G128"/>
  <c r="H129"/>
  <c r="D476" i="5"/>
  <c r="E477"/>
  <c r="G531" i="2"/>
  <c r="H543"/>
  <c r="G33"/>
  <c r="H34"/>
  <c r="G445"/>
  <c r="H446"/>
  <c r="G171"/>
  <c r="H172"/>
  <c r="G269"/>
  <c r="H270"/>
  <c r="D482" i="5"/>
  <c r="E483"/>
  <c r="D394"/>
  <c r="E394" s="1"/>
  <c r="E395"/>
  <c r="D159"/>
  <c r="E159" s="1"/>
  <c r="E160"/>
  <c r="G282" i="2"/>
  <c r="H283"/>
  <c r="D522" i="5"/>
  <c r="E523"/>
  <c r="D166"/>
  <c r="E167"/>
  <c r="H396" i="2"/>
  <c r="E290" i="5"/>
  <c r="H532" i="2"/>
  <c r="E386" i="5"/>
  <c r="G360" i="2"/>
  <c r="H387"/>
  <c r="D496" i="5"/>
  <c r="E496" s="1"/>
  <c r="E497"/>
  <c r="G178" i="2"/>
  <c r="H179"/>
  <c r="G557"/>
  <c r="H558"/>
  <c r="G293"/>
  <c r="H294"/>
  <c r="D118" i="5"/>
  <c r="E118" s="1"/>
  <c r="E119"/>
  <c r="G298" i="2"/>
  <c r="H299"/>
  <c r="G27"/>
  <c r="H28"/>
  <c r="D445" i="5"/>
  <c r="E446"/>
  <c r="D360"/>
  <c r="E361"/>
  <c r="D71"/>
  <c r="E72"/>
  <c r="G87" i="2"/>
  <c r="H87" s="1"/>
  <c r="H88"/>
  <c r="D304" i="5"/>
  <c r="E304" s="1"/>
  <c r="E305"/>
  <c r="G288" i="2"/>
  <c r="H289"/>
  <c r="D310" i="5"/>
  <c r="E311"/>
  <c r="E407"/>
  <c r="H253" i="2"/>
  <c r="H320"/>
  <c r="H397"/>
  <c r="E291" i="5"/>
  <c r="H447" i="2"/>
  <c r="G506"/>
  <c r="H507"/>
  <c r="D59" i="5"/>
  <c r="E63"/>
  <c r="E148"/>
  <c r="D223"/>
  <c r="E224"/>
  <c r="G57" i="2"/>
  <c r="H58"/>
  <c r="G135"/>
  <c r="H136"/>
  <c r="G497"/>
  <c r="H498"/>
  <c r="D301" i="5"/>
  <c r="E302"/>
  <c r="G326" i="2"/>
  <c r="H327"/>
  <c r="D515" i="5"/>
  <c r="E516"/>
  <c r="D425"/>
  <c r="E425" s="1"/>
  <c r="E426"/>
  <c r="D345"/>
  <c r="E346"/>
  <c r="D180"/>
  <c r="E181"/>
  <c r="D96"/>
  <c r="E96" s="1"/>
  <c r="E97"/>
  <c r="G51" i="2"/>
  <c r="H52"/>
  <c r="D397" i="5"/>
  <c r="E397" s="1"/>
  <c r="E398"/>
  <c r="D101"/>
  <c r="E102"/>
  <c r="E270"/>
  <c r="E186"/>
  <c r="H144" i="2"/>
  <c r="H389"/>
  <c r="H192"/>
  <c r="H212"/>
  <c r="E336" i="5"/>
  <c r="D26"/>
  <c r="E27"/>
  <c r="D31"/>
  <c r="E32"/>
  <c r="G335" i="2"/>
  <c r="D122" i="5"/>
  <c r="E123"/>
  <c r="G66" i="2"/>
  <c r="H66" s="1"/>
  <c r="H67"/>
  <c r="G490"/>
  <c r="H491"/>
  <c r="D400" i="5"/>
  <c r="E400" s="1"/>
  <c r="E401"/>
  <c r="D198"/>
  <c r="E198" s="1"/>
  <c r="E199"/>
  <c r="D144"/>
  <c r="E145"/>
  <c r="G459" i="2"/>
  <c r="H460"/>
  <c r="G185"/>
  <c r="H186"/>
  <c r="D174" i="5"/>
  <c r="E175"/>
  <c r="D93"/>
  <c r="E94"/>
  <c r="G425" i="2"/>
  <c r="H426"/>
  <c r="G83"/>
  <c r="H84"/>
  <c r="E255" i="5"/>
  <c r="H574" i="2"/>
  <c r="H439"/>
  <c r="E337" i="5"/>
  <c r="H247" i="2"/>
  <c r="D316" i="5"/>
  <c r="E317"/>
  <c r="D505"/>
  <c r="E506"/>
  <c r="D85"/>
  <c r="E85" s="1"/>
  <c r="E86"/>
  <c r="G252" i="2"/>
  <c r="H260"/>
  <c r="G73"/>
  <c r="H73" s="1"/>
  <c r="H74"/>
  <c r="G589"/>
  <c r="H590"/>
  <c r="G429"/>
  <c r="H429" s="1"/>
  <c r="H430"/>
  <c r="G38"/>
  <c r="H38" s="1"/>
  <c r="H39"/>
  <c r="D449" i="5"/>
  <c r="E450"/>
  <c r="D366"/>
  <c r="E367"/>
  <c r="D111"/>
  <c r="E111" s="1"/>
  <c r="E112"/>
  <c r="D454"/>
  <c r="E455"/>
  <c r="D349"/>
  <c r="E350"/>
  <c r="D115"/>
  <c r="E116"/>
  <c r="H312" i="2"/>
  <c r="H236"/>
  <c r="H197"/>
  <c r="E196" i="5"/>
  <c r="E202"/>
  <c r="D45"/>
  <c r="E46"/>
  <c r="D216"/>
  <c r="E217"/>
  <c r="G566" i="2"/>
  <c r="H567"/>
  <c r="G469"/>
  <c r="H470"/>
  <c r="D355" i="5"/>
  <c r="E356"/>
  <c r="D264"/>
  <c r="E264" s="1"/>
  <c r="E265"/>
  <c r="D211"/>
  <c r="E212"/>
  <c r="D20"/>
  <c r="E21"/>
  <c r="G463" i="2"/>
  <c r="H463" s="1"/>
  <c r="H464"/>
  <c r="G18"/>
  <c r="H19"/>
  <c r="G400"/>
  <c r="H401"/>
  <c r="G304"/>
  <c r="H305"/>
  <c r="D391" i="5"/>
  <c r="E391" s="1"/>
  <c r="E392"/>
  <c r="D108"/>
  <c r="E109"/>
  <c r="G582" i="2"/>
  <c r="H583"/>
  <c r="G273"/>
  <c r="H273" s="1"/>
  <c r="H274"/>
  <c r="G94"/>
  <c r="H95"/>
  <c r="G477"/>
  <c r="E250" i="5"/>
  <c r="H385" i="2"/>
  <c r="H234"/>
  <c r="D239" i="5"/>
  <c r="E240"/>
  <c r="D430"/>
  <c r="E431"/>
  <c r="G410" i="2"/>
  <c r="H411"/>
  <c r="G451"/>
  <c r="H452"/>
  <c r="D466" i="5"/>
  <c r="E467"/>
  <c r="D383"/>
  <c r="E383" s="1"/>
  <c r="E384"/>
  <c r="D470"/>
  <c r="E471"/>
  <c r="D370"/>
  <c r="E371"/>
  <c r="D207"/>
  <c r="E207" s="1"/>
  <c r="E208"/>
  <c r="E279"/>
  <c r="E411"/>
  <c r="H158" i="2"/>
  <c r="H227"/>
  <c r="G191"/>
  <c r="F252"/>
  <c r="F251" s="1"/>
  <c r="G311"/>
  <c r="G219"/>
  <c r="F143"/>
  <c r="F142" s="1"/>
  <c r="F141" s="1"/>
  <c r="C249" i="5"/>
  <c r="C248" s="1"/>
  <c r="F336" i="2"/>
  <c r="F335" s="1"/>
  <c r="F334" s="1"/>
  <c r="F333" s="1"/>
  <c r="C314" i="5" s="1"/>
  <c r="G435" i="2"/>
  <c r="F435"/>
  <c r="F434" s="1"/>
  <c r="F433" s="1"/>
  <c r="F497"/>
  <c r="F496" s="1"/>
  <c r="F495" s="1"/>
  <c r="F65"/>
  <c r="F55" s="1"/>
  <c r="F359"/>
  <c r="F358" s="1"/>
  <c r="F357" s="1"/>
  <c r="C326" i="5" s="1"/>
  <c r="G143" i="2"/>
  <c r="G530"/>
  <c r="F531"/>
  <c r="F530" s="1"/>
  <c r="F529" s="1"/>
  <c r="C415" i="5" s="1"/>
  <c r="C414" s="1"/>
  <c r="F191" i="2"/>
  <c r="F190" s="1"/>
  <c r="F189" s="1"/>
  <c r="C247" i="5" s="1"/>
  <c r="C406"/>
  <c r="C405" s="1"/>
  <c r="C404" s="1"/>
  <c r="C328"/>
  <c r="C327" s="1"/>
  <c r="D406"/>
  <c r="C76"/>
  <c r="C75" s="1"/>
  <c r="C74" s="1"/>
  <c r="C512"/>
  <c r="C269"/>
  <c r="C268" s="1"/>
  <c r="D185"/>
  <c r="F279" i="2"/>
  <c r="C184" i="5"/>
  <c r="D489"/>
  <c r="D76"/>
  <c r="D269"/>
  <c r="C489"/>
  <c r="C488" s="1"/>
  <c r="C141"/>
  <c r="C127" s="1"/>
  <c r="F91" i="2"/>
  <c r="F563"/>
  <c r="C487" i="5"/>
  <c r="C442"/>
  <c r="C435" s="1"/>
  <c r="C99"/>
  <c r="D328"/>
  <c r="F219" i="2"/>
  <c r="F218" s="1"/>
  <c r="G65" l="1"/>
  <c r="D38" i="5"/>
  <c r="E38" s="1"/>
  <c r="E39"/>
  <c r="D249"/>
  <c r="D248" s="1"/>
  <c r="E248" s="1"/>
  <c r="H336" i="2"/>
  <c r="H83"/>
  <c r="G82"/>
  <c r="H82" s="1"/>
  <c r="G184"/>
  <c r="H184" s="1"/>
  <c r="H185"/>
  <c r="G334"/>
  <c r="H335"/>
  <c r="E166" i="5"/>
  <c r="D165"/>
  <c r="G444" i="2"/>
  <c r="H444" s="1"/>
  <c r="H445"/>
  <c r="G127"/>
  <c r="H127" s="1"/>
  <c r="H128"/>
  <c r="G595"/>
  <c r="H596"/>
  <c r="D231" i="5"/>
  <c r="E231" s="1"/>
  <c r="E232"/>
  <c r="D136"/>
  <c r="E137"/>
  <c r="G310" i="2"/>
  <c r="H311"/>
  <c r="D429" i="5"/>
  <c r="E429" s="1"/>
  <c r="E430"/>
  <c r="D365"/>
  <c r="E366"/>
  <c r="G588" i="2"/>
  <c r="H588" s="1"/>
  <c r="H589"/>
  <c r="D504" i="5"/>
  <c r="E504" s="1"/>
  <c r="E505"/>
  <c r="D344"/>
  <c r="E345"/>
  <c r="E301"/>
  <c r="D300"/>
  <c r="D222"/>
  <c r="E222" s="1"/>
  <c r="E223"/>
  <c r="G287" i="2"/>
  <c r="H288"/>
  <c r="D359" i="5"/>
  <c r="E360"/>
  <c r="D354"/>
  <c r="E355"/>
  <c r="D173"/>
  <c r="E174"/>
  <c r="D121"/>
  <c r="E121" s="1"/>
  <c r="E122"/>
  <c r="G170" i="2"/>
  <c r="H171"/>
  <c r="D475" i="5"/>
  <c r="E476"/>
  <c r="D53"/>
  <c r="E53" s="1"/>
  <c r="E54"/>
  <c r="G99" i="2"/>
  <c r="H109"/>
  <c r="D130" i="5"/>
  <c r="E131"/>
  <c r="D457"/>
  <c r="E457" s="1"/>
  <c r="E458"/>
  <c r="D44"/>
  <c r="E44" s="1"/>
  <c r="E45"/>
  <c r="D469"/>
  <c r="E469" s="1"/>
  <c r="E470"/>
  <c r="G409" i="2"/>
  <c r="H410"/>
  <c r="G476"/>
  <c r="H477"/>
  <c r="E108" i="5"/>
  <c r="D107"/>
  <c r="E107" s="1"/>
  <c r="G17" i="2"/>
  <c r="H18"/>
  <c r="D215" i="5"/>
  <c r="E215" s="1"/>
  <c r="E216"/>
  <c r="E101"/>
  <c r="D100"/>
  <c r="D179"/>
  <c r="E180"/>
  <c r="G325" i="2"/>
  <c r="H326"/>
  <c r="G56"/>
  <c r="H56" s="1"/>
  <c r="H57"/>
  <c r="G505"/>
  <c r="H505" s="1"/>
  <c r="H506"/>
  <c r="D309" i="5"/>
  <c r="E310"/>
  <c r="D70"/>
  <c r="E70" s="1"/>
  <c r="E71"/>
  <c r="G297" i="2"/>
  <c r="H297" s="1"/>
  <c r="H298"/>
  <c r="G177"/>
  <c r="H178"/>
  <c r="E93" i="5"/>
  <c r="D92"/>
  <c r="D143"/>
  <c r="E143" s="1"/>
  <c r="E144"/>
  <c r="D25"/>
  <c r="E26"/>
  <c r="G281" i="2"/>
  <c r="H282"/>
  <c r="G268"/>
  <c r="H269"/>
  <c r="D417" i="5"/>
  <c r="E418"/>
  <c r="D374"/>
  <c r="E374" s="1"/>
  <c r="E375"/>
  <c r="H531" i="2"/>
  <c r="E115" i="5"/>
  <c r="D114"/>
  <c r="E114" s="1"/>
  <c r="D405"/>
  <c r="E406"/>
  <c r="D327"/>
  <c r="E327" s="1"/>
  <c r="E328"/>
  <c r="D369"/>
  <c r="E369" s="1"/>
  <c r="E370"/>
  <c r="G450" i="2"/>
  <c r="H451"/>
  <c r="H582"/>
  <c r="G573"/>
  <c r="H400"/>
  <c r="G399"/>
  <c r="H399" s="1"/>
  <c r="D210" i="5"/>
  <c r="E210" s="1"/>
  <c r="E211"/>
  <c r="G565" i="2"/>
  <c r="H566"/>
  <c r="D453" i="5"/>
  <c r="E454"/>
  <c r="G251" i="2"/>
  <c r="H251" s="1"/>
  <c r="H252"/>
  <c r="D514" i="5"/>
  <c r="E515"/>
  <c r="G134" i="2"/>
  <c r="H135"/>
  <c r="E59" i="5"/>
  <c r="G26" i="2"/>
  <c r="H27"/>
  <c r="G556"/>
  <c r="H557"/>
  <c r="D382" i="5"/>
  <c r="G93" i="2"/>
  <c r="H94"/>
  <c r="E185" i="5"/>
  <c r="E489"/>
  <c r="D75"/>
  <c r="E76"/>
  <c r="G55" i="2"/>
  <c r="H65"/>
  <c r="H425"/>
  <c r="G424"/>
  <c r="H459"/>
  <c r="G458"/>
  <c r="G489"/>
  <c r="H490"/>
  <c r="D30" i="5"/>
  <c r="E30" s="1"/>
  <c r="E31"/>
  <c r="D521"/>
  <c r="E522"/>
  <c r="D481"/>
  <c r="E482"/>
  <c r="H33" i="2"/>
  <c r="G32"/>
  <c r="G45"/>
  <c r="H46"/>
  <c r="H119"/>
  <c r="G218"/>
  <c r="H219"/>
  <c r="E249" i="5"/>
  <c r="G142" i="2"/>
  <c r="H143"/>
  <c r="G529"/>
  <c r="H529" s="1"/>
  <c r="H530"/>
  <c r="D268" i="5"/>
  <c r="E268" s="1"/>
  <c r="E269"/>
  <c r="G434" i="2"/>
  <c r="H435"/>
  <c r="D465" i="5"/>
  <c r="E466"/>
  <c r="D238"/>
  <c r="E238" s="1"/>
  <c r="E239"/>
  <c r="G303" i="2"/>
  <c r="H304"/>
  <c r="D19" i="5"/>
  <c r="E20"/>
  <c r="G468" i="2"/>
  <c r="H469"/>
  <c r="D348" i="5"/>
  <c r="E348" s="1"/>
  <c r="E349"/>
  <c r="D448"/>
  <c r="E448" s="1"/>
  <c r="E449"/>
  <c r="D315"/>
  <c r="E315" s="1"/>
  <c r="E316"/>
  <c r="G50" i="2"/>
  <c r="H51"/>
  <c r="G496"/>
  <c r="H497"/>
  <c r="D444" i="5"/>
  <c r="E445"/>
  <c r="G292" i="2"/>
  <c r="H292" s="1"/>
  <c r="H293"/>
  <c r="G359"/>
  <c r="H360"/>
  <c r="D201" i="5"/>
  <c r="E201" s="1"/>
  <c r="D147"/>
  <c r="G190" i="2"/>
  <c r="H191"/>
  <c r="F217"/>
  <c r="F175" s="1"/>
  <c r="C183" i="5"/>
  <c r="C163" s="1"/>
  <c r="F132" i="2"/>
  <c r="C57" i="5"/>
  <c r="C16" s="1"/>
  <c r="F24" i="2"/>
  <c r="C373" i="5"/>
  <c r="F332" i="2"/>
  <c r="F322" s="1"/>
  <c r="C352" i="5"/>
  <c r="F494" i="2"/>
  <c r="F528"/>
  <c r="C485" i="5"/>
  <c r="G118" i="2" l="1"/>
  <c r="D58" i="5"/>
  <c r="E58" s="1"/>
  <c r="D488"/>
  <c r="E488" s="1"/>
  <c r="H55" i="2"/>
  <c r="H268"/>
  <c r="G267"/>
  <c r="D308" i="5"/>
  <c r="E308" s="1"/>
  <c r="E309"/>
  <c r="D178"/>
  <c r="E178" s="1"/>
  <c r="E179"/>
  <c r="D172"/>
  <c r="E172" s="1"/>
  <c r="E173"/>
  <c r="D135"/>
  <c r="E135" s="1"/>
  <c r="E136"/>
  <c r="D52"/>
  <c r="E52" s="1"/>
  <c r="H50" i="2"/>
  <c r="D91" i="5"/>
  <c r="E91" s="1"/>
  <c r="E92"/>
  <c r="G358" i="2"/>
  <c r="H359"/>
  <c r="G44"/>
  <c r="H45"/>
  <c r="G572"/>
  <c r="H573"/>
  <c r="D416" i="5"/>
  <c r="E416" s="1"/>
  <c r="E417"/>
  <c r="G324" i="2"/>
  <c r="H325"/>
  <c r="H17"/>
  <c r="G16"/>
  <c r="D43" i="5"/>
  <c r="E43" s="1"/>
  <c r="G98" i="2"/>
  <c r="H99"/>
  <c r="H287"/>
  <c r="G286"/>
  <c r="G309"/>
  <c r="H310"/>
  <c r="D184" i="5"/>
  <c r="E184" s="1"/>
  <c r="E465"/>
  <c r="D464"/>
  <c r="E464" s="1"/>
  <c r="D452"/>
  <c r="E452" s="1"/>
  <c r="E453"/>
  <c r="G423" i="2"/>
  <c r="H424"/>
  <c r="G25"/>
  <c r="H26"/>
  <c r="G467"/>
  <c r="H467" s="1"/>
  <c r="H468"/>
  <c r="D520" i="5"/>
  <c r="E520" s="1"/>
  <c r="E521"/>
  <c r="G302" i="2"/>
  <c r="H303"/>
  <c r="D480" i="5"/>
  <c r="E480" s="1"/>
  <c r="E481"/>
  <c r="E25"/>
  <c r="D24"/>
  <c r="E24" s="1"/>
  <c r="G408" i="2"/>
  <c r="H409"/>
  <c r="D129" i="5"/>
  <c r="E129" s="1"/>
  <c r="E130"/>
  <c r="G169" i="2"/>
  <c r="H170"/>
  <c r="D358" i="5"/>
  <c r="E358" s="1"/>
  <c r="E359"/>
  <c r="E344"/>
  <c r="D343"/>
  <c r="E343" s="1"/>
  <c r="G594" i="2"/>
  <c r="H595"/>
  <c r="G333"/>
  <c r="H334"/>
  <c r="G141"/>
  <c r="H142"/>
  <c r="G92"/>
  <c r="H93"/>
  <c r="D162" i="5"/>
  <c r="E162" s="1"/>
  <c r="H118" i="2"/>
  <c r="D142" i="5"/>
  <c r="E142" s="1"/>
  <c r="E147"/>
  <c r="G217" i="2"/>
  <c r="H218"/>
  <c r="G457"/>
  <c r="H458"/>
  <c r="G555"/>
  <c r="H556"/>
  <c r="D513" i="5"/>
  <c r="E513" s="1"/>
  <c r="E514"/>
  <c r="G495" i="2"/>
  <c r="H496"/>
  <c r="E444" i="5"/>
  <c r="D443"/>
  <c r="E443" s="1"/>
  <c r="G488" i="2"/>
  <c r="H489"/>
  <c r="G280"/>
  <c r="H281"/>
  <c r="G176"/>
  <c r="H177"/>
  <c r="G475"/>
  <c r="H476"/>
  <c r="D474" i="5"/>
  <c r="E474" s="1"/>
  <c r="E475"/>
  <c r="D353"/>
  <c r="E353" s="1"/>
  <c r="E354"/>
  <c r="E365"/>
  <c r="D364"/>
  <c r="E364" s="1"/>
  <c r="D404"/>
  <c r="E404" s="1"/>
  <c r="E405"/>
  <c r="D18"/>
  <c r="E18" s="1"/>
  <c r="E19"/>
  <c r="G433" i="2"/>
  <c r="H434"/>
  <c r="D74" i="5"/>
  <c r="E74" s="1"/>
  <c r="E75"/>
  <c r="G31" i="2"/>
  <c r="H32"/>
  <c r="D381" i="5"/>
  <c r="E381" s="1"/>
  <c r="E382"/>
  <c r="G133" i="2"/>
  <c r="H134"/>
  <c r="G564"/>
  <c r="H565"/>
  <c r="G449"/>
  <c r="H450"/>
  <c r="E100" i="5"/>
  <c r="D99"/>
  <c r="E99" s="1"/>
  <c r="D299"/>
  <c r="E299" s="1"/>
  <c r="E300"/>
  <c r="D164"/>
  <c r="E164" s="1"/>
  <c r="E165"/>
  <c r="D415"/>
  <c r="G189" i="2"/>
  <c r="H190"/>
  <c r="F23"/>
  <c r="C267" i="5"/>
  <c r="C229" s="1"/>
  <c r="C313"/>
  <c r="F486" i="2"/>
  <c r="H302" l="1"/>
  <c r="D473" i="5"/>
  <c r="D363"/>
  <c r="E363" s="1"/>
  <c r="H423" i="2"/>
  <c r="H286"/>
  <c r="D442" i="5"/>
  <c r="E442" s="1"/>
  <c r="G323" i="2"/>
  <c r="H323" s="1"/>
  <c r="H324"/>
  <c r="H358"/>
  <c r="G357"/>
  <c r="D57" i="5"/>
  <c r="G308" i="2"/>
  <c r="H308" s="1"/>
  <c r="H309"/>
  <c r="D519" i="5"/>
  <c r="G487" i="2"/>
  <c r="H487" s="1"/>
  <c r="H488"/>
  <c r="H280"/>
  <c r="D436" i="5"/>
  <c r="E436" s="1"/>
  <c r="G279" i="2"/>
  <c r="H279" s="1"/>
  <c r="H25"/>
  <c r="D17" i="5"/>
  <c r="E17" s="1"/>
  <c r="G24" i="2"/>
  <c r="H24" s="1"/>
  <c r="D37" i="5"/>
  <c r="E37" s="1"/>
  <c r="H44" i="2"/>
  <c r="G593"/>
  <c r="H593" s="1"/>
  <c r="H594"/>
  <c r="D177" i="5"/>
  <c r="E177" s="1"/>
  <c r="H133" i="2"/>
  <c r="G132"/>
  <c r="H132" s="1"/>
  <c r="G15"/>
  <c r="H15" s="1"/>
  <c r="H16"/>
  <c r="D307" i="5"/>
  <c r="E307" s="1"/>
  <c r="H267" i="2"/>
  <c r="D486" i="5"/>
  <c r="E486" s="1"/>
  <c r="H564" i="2"/>
  <c r="D230" i="5"/>
  <c r="E230" s="1"/>
  <c r="H176" i="2"/>
  <c r="H495"/>
  <c r="G494"/>
  <c r="H494" s="1"/>
  <c r="H217"/>
  <c r="D267" i="5"/>
  <c r="E267" s="1"/>
  <c r="D183"/>
  <c r="H141" i="2"/>
  <c r="H572"/>
  <c r="D487" i="5"/>
  <c r="G563" i="2"/>
  <c r="H563" s="1"/>
  <c r="D428" i="5"/>
  <c r="E428" s="1"/>
  <c r="H555" i="2"/>
  <c r="D373" i="5"/>
  <c r="E373" s="1"/>
  <c r="H433" i="2"/>
  <c r="D314" i="5"/>
  <c r="E314" s="1"/>
  <c r="H333" i="2"/>
  <c r="D141" i="5"/>
  <c r="E141" s="1"/>
  <c r="H98" i="2"/>
  <c r="E415" i="5"/>
  <c r="D23"/>
  <c r="E23" s="1"/>
  <c r="H31" i="2"/>
  <c r="H475"/>
  <c r="D512" i="5"/>
  <c r="E512" s="1"/>
  <c r="G474" i="2"/>
  <c r="H474" s="1"/>
  <c r="G456"/>
  <c r="H456" s="1"/>
  <c r="H457"/>
  <c r="H92"/>
  <c r="D128" i="5"/>
  <c r="G91" i="2"/>
  <c r="H91" s="1"/>
  <c r="H408"/>
  <c r="D352" i="5"/>
  <c r="E352" s="1"/>
  <c r="D214"/>
  <c r="E214" s="1"/>
  <c r="H169" i="2"/>
  <c r="D403" i="5"/>
  <c r="E403" s="1"/>
  <c r="H449" i="2"/>
  <c r="G528"/>
  <c r="D247" i="5"/>
  <c r="H189" i="2"/>
  <c r="G175"/>
  <c r="C15" i="5"/>
  <c r="F14" i="2"/>
  <c r="G486" l="1"/>
  <c r="H486" s="1"/>
  <c r="H528"/>
  <c r="H357"/>
  <c r="D326" i="5"/>
  <c r="D435"/>
  <c r="E435" s="1"/>
  <c r="E473"/>
  <c r="E128"/>
  <c r="D127"/>
  <c r="E127" s="1"/>
  <c r="D163"/>
  <c r="E163" s="1"/>
  <c r="E183"/>
  <c r="E487"/>
  <c r="D485"/>
  <c r="E485" s="1"/>
  <c r="D518"/>
  <c r="E518" s="1"/>
  <c r="E519"/>
  <c r="G332" i="2"/>
  <c r="D229" i="5"/>
  <c r="E247"/>
  <c r="D16"/>
  <c r="E16" s="1"/>
  <c r="E57"/>
  <c r="D414"/>
  <c r="E414" s="1"/>
  <c r="H175" i="2"/>
  <c r="G23"/>
  <c r="D313" i="5" l="1"/>
  <c r="E313" s="1"/>
  <c r="E326"/>
  <c r="G322" i="2"/>
  <c r="H322" s="1"/>
  <c r="H332"/>
  <c r="E229" i="5"/>
  <c r="H23" i="2"/>
  <c r="D15" i="5" l="1"/>
  <c r="E15" s="1"/>
  <c r="G14" i="2"/>
  <c r="H14" s="1"/>
</calcChain>
</file>

<file path=xl/sharedStrings.xml><?xml version="1.0" encoding="utf-8"?>
<sst xmlns="http://schemas.openxmlformats.org/spreadsheetml/2006/main" count="3480" uniqueCount="747">
  <si>
    <t>801</t>
  </si>
  <si>
    <t>0100</t>
  </si>
  <si>
    <t>0106</t>
  </si>
  <si>
    <t>9900000000</t>
  </si>
  <si>
    <t>9990000000</t>
  </si>
  <si>
    <t>9990023330</t>
  </si>
  <si>
    <t>100</t>
  </si>
  <si>
    <t>200</t>
  </si>
  <si>
    <t>800</t>
  </si>
  <si>
    <t>1301</t>
  </si>
  <si>
    <t>9940000000</t>
  </si>
  <si>
    <t>802</t>
  </si>
  <si>
    <t>0102</t>
  </si>
  <si>
    <t>0800000000</t>
  </si>
  <si>
    <t>0890000000</t>
  </si>
  <si>
    <t>0890100000</t>
  </si>
  <si>
    <t>0890122220</t>
  </si>
  <si>
    <t>0104</t>
  </si>
  <si>
    <t>0810000000</t>
  </si>
  <si>
    <t>0810100000</t>
  </si>
  <si>
    <t>0810110510</t>
  </si>
  <si>
    <t>300</t>
  </si>
  <si>
    <t>0890123330</t>
  </si>
  <si>
    <t>0105</t>
  </si>
  <si>
    <t>0810151200</t>
  </si>
  <si>
    <t>0111</t>
  </si>
  <si>
    <t>9920000000</t>
  </si>
  <si>
    <t>9920020010</t>
  </si>
  <si>
    <t>0113</t>
  </si>
  <si>
    <t>0600000000</t>
  </si>
  <si>
    <t>0610000000</t>
  </si>
  <si>
    <t>0610200000</t>
  </si>
  <si>
    <t>0610220010</t>
  </si>
  <si>
    <t>0610220020</t>
  </si>
  <si>
    <t>0610220030</t>
  </si>
  <si>
    <t>0620000000</t>
  </si>
  <si>
    <t>0620100000</t>
  </si>
  <si>
    <t>0810110540</t>
  </si>
  <si>
    <t>0810120010</t>
  </si>
  <si>
    <t>600</t>
  </si>
  <si>
    <t>0820000000</t>
  </si>
  <si>
    <t>0820100000</t>
  </si>
  <si>
    <t>0820120010</t>
  </si>
  <si>
    <t>0820120030</t>
  </si>
  <si>
    <t>1100000000</t>
  </si>
  <si>
    <t>1140000000</t>
  </si>
  <si>
    <t>1140100000</t>
  </si>
  <si>
    <t>1140120010</t>
  </si>
  <si>
    <t>1140200000</t>
  </si>
  <si>
    <t>1140220020</t>
  </si>
  <si>
    <t>9940020020</t>
  </si>
  <si>
    <t>0300</t>
  </si>
  <si>
    <t>0304</t>
  </si>
  <si>
    <t>0309</t>
  </si>
  <si>
    <t>1000000000</t>
  </si>
  <si>
    <t>1020000000</t>
  </si>
  <si>
    <t>1020100000</t>
  </si>
  <si>
    <t>1020120010</t>
  </si>
  <si>
    <t>0310</t>
  </si>
  <si>
    <t>1030000000</t>
  </si>
  <si>
    <t>1030100000</t>
  </si>
  <si>
    <t>1030120010</t>
  </si>
  <si>
    <t>1040000000</t>
  </si>
  <si>
    <t>1040100000</t>
  </si>
  <si>
    <t>1040120020</t>
  </si>
  <si>
    <t>1040120050</t>
  </si>
  <si>
    <t>1040200000</t>
  </si>
  <si>
    <t>1040220060</t>
  </si>
  <si>
    <t>0400</t>
  </si>
  <si>
    <t>0405</t>
  </si>
  <si>
    <t>0500000000</t>
  </si>
  <si>
    <t>0540000000</t>
  </si>
  <si>
    <t>0540200000</t>
  </si>
  <si>
    <t>0408</t>
  </si>
  <si>
    <t>0520000000</t>
  </si>
  <si>
    <t>0520400000</t>
  </si>
  <si>
    <t>05204S0300</t>
  </si>
  <si>
    <t>0409</t>
  </si>
  <si>
    <t>0520100000</t>
  </si>
  <si>
    <t>0520110520</t>
  </si>
  <si>
    <t>0520120010</t>
  </si>
  <si>
    <t>0520120030</t>
  </si>
  <si>
    <t>0520120040</t>
  </si>
  <si>
    <t>0520200000</t>
  </si>
  <si>
    <t>05202S1050</t>
  </si>
  <si>
    <t>0520300000</t>
  </si>
  <si>
    <t>05203S1020</t>
  </si>
  <si>
    <t>0530000000</t>
  </si>
  <si>
    <t>053R300000</t>
  </si>
  <si>
    <t>053R3S1090</t>
  </si>
  <si>
    <t>0540300000</t>
  </si>
  <si>
    <t>0412</t>
  </si>
  <si>
    <t>0620120040</t>
  </si>
  <si>
    <t>0500</t>
  </si>
  <si>
    <t>0501</t>
  </si>
  <si>
    <t>0510000000</t>
  </si>
  <si>
    <t>0510300000</t>
  </si>
  <si>
    <t>0510320110</t>
  </si>
  <si>
    <t>1800000000</t>
  </si>
  <si>
    <t>1810000000</t>
  </si>
  <si>
    <t>1810200000</t>
  </si>
  <si>
    <t>1810220010</t>
  </si>
  <si>
    <t>0502</t>
  </si>
  <si>
    <t>0510100000</t>
  </si>
  <si>
    <t>0510120010</t>
  </si>
  <si>
    <t>0510120020</t>
  </si>
  <si>
    <t>0510200000</t>
  </si>
  <si>
    <t>0510220030</t>
  </si>
  <si>
    <t>0510220040</t>
  </si>
  <si>
    <t>0510220050</t>
  </si>
  <si>
    <t>0510400000</t>
  </si>
  <si>
    <t>0503</t>
  </si>
  <si>
    <t>0540100000</t>
  </si>
  <si>
    <t>0540120010</t>
  </si>
  <si>
    <t>0540120020</t>
  </si>
  <si>
    <t>0540120030</t>
  </si>
  <si>
    <t>0540220060</t>
  </si>
  <si>
    <t>0540220090</t>
  </si>
  <si>
    <t>0540220100</t>
  </si>
  <si>
    <t>0540220110</t>
  </si>
  <si>
    <t>1900000000</t>
  </si>
  <si>
    <t>1910000000</t>
  </si>
  <si>
    <t>1910200000</t>
  </si>
  <si>
    <t>1910220010</t>
  </si>
  <si>
    <t>191F200000</t>
  </si>
  <si>
    <t>191F255550</t>
  </si>
  <si>
    <t>0505</t>
  </si>
  <si>
    <t>0510220060</t>
  </si>
  <si>
    <t>0800</t>
  </si>
  <si>
    <t>0801</t>
  </si>
  <si>
    <t>1000</t>
  </si>
  <si>
    <t>1001</t>
  </si>
  <si>
    <t>0820200000</t>
  </si>
  <si>
    <t>0820220040</t>
  </si>
  <si>
    <t>1003</t>
  </si>
  <si>
    <t>0400000000</t>
  </si>
  <si>
    <t>0420000000</t>
  </si>
  <si>
    <t>0420200000</t>
  </si>
  <si>
    <t>0420220010</t>
  </si>
  <si>
    <t>0820220020</t>
  </si>
  <si>
    <t>0820220030</t>
  </si>
  <si>
    <t>0900000000</t>
  </si>
  <si>
    <t>0920000000</t>
  </si>
  <si>
    <t>0920200000</t>
  </si>
  <si>
    <t>0920220010</t>
  </si>
  <si>
    <t>0930000000</t>
  </si>
  <si>
    <t>0930100000</t>
  </si>
  <si>
    <t>09301L4970</t>
  </si>
  <si>
    <t>1004</t>
  </si>
  <si>
    <t>0700000000</t>
  </si>
  <si>
    <t>1200</t>
  </si>
  <si>
    <t>1204</t>
  </si>
  <si>
    <t>0830000000</t>
  </si>
  <si>
    <t>0830400000</t>
  </si>
  <si>
    <t>08304S0320</t>
  </si>
  <si>
    <t>803</t>
  </si>
  <si>
    <t>0401</t>
  </si>
  <si>
    <t>0710000000</t>
  </si>
  <si>
    <t>0700</t>
  </si>
  <si>
    <t>0701</t>
  </si>
  <si>
    <t>0100000000</t>
  </si>
  <si>
    <t>0110000000</t>
  </si>
  <si>
    <t>0110100000</t>
  </si>
  <si>
    <t>0110110740</t>
  </si>
  <si>
    <t>0110120030</t>
  </si>
  <si>
    <t>0110120040</t>
  </si>
  <si>
    <t>01101S1040</t>
  </si>
  <si>
    <t>0702</t>
  </si>
  <si>
    <t>0120000000</t>
  </si>
  <si>
    <t>0120100000</t>
  </si>
  <si>
    <t>0120110750</t>
  </si>
  <si>
    <t>0120120020</t>
  </si>
  <si>
    <t>01201S0440</t>
  </si>
  <si>
    <t>0120200000</t>
  </si>
  <si>
    <t>0120220060</t>
  </si>
  <si>
    <t>01202S0250</t>
  </si>
  <si>
    <t>1120000000</t>
  </si>
  <si>
    <t>1120100000</t>
  </si>
  <si>
    <t>1120120010</t>
  </si>
  <si>
    <t>1130000000</t>
  </si>
  <si>
    <t>1130100000</t>
  </si>
  <si>
    <t>1130120010</t>
  </si>
  <si>
    <t>0703</t>
  </si>
  <si>
    <t>0130000000</t>
  </si>
  <si>
    <t>0130100000</t>
  </si>
  <si>
    <t>0130120020</t>
  </si>
  <si>
    <t>0705</t>
  </si>
  <si>
    <t>0110200000</t>
  </si>
  <si>
    <t>0110220020</t>
  </si>
  <si>
    <t>0120120010</t>
  </si>
  <si>
    <t>0707</t>
  </si>
  <si>
    <t>0140000000</t>
  </si>
  <si>
    <t>0140100000</t>
  </si>
  <si>
    <t>0140120020</t>
  </si>
  <si>
    <t>0709</t>
  </si>
  <si>
    <t>0190000000</t>
  </si>
  <si>
    <t>0190100000</t>
  </si>
  <si>
    <t>0190120020</t>
  </si>
  <si>
    <t>0190127770</t>
  </si>
  <si>
    <t>0110210560</t>
  </si>
  <si>
    <t>0120110560</t>
  </si>
  <si>
    <t>0110110500</t>
  </si>
  <si>
    <t>1100</t>
  </si>
  <si>
    <t>1103</t>
  </si>
  <si>
    <t>0130120040</t>
  </si>
  <si>
    <t>804</t>
  </si>
  <si>
    <t>0710100000</t>
  </si>
  <si>
    <t>0710120010</t>
  </si>
  <si>
    <t>0910000000</t>
  </si>
  <si>
    <t>0200000000</t>
  </si>
  <si>
    <t>0220000000</t>
  </si>
  <si>
    <t>0220100000</t>
  </si>
  <si>
    <t>0220120010</t>
  </si>
  <si>
    <t>0910100000</t>
  </si>
  <si>
    <t>0910120010</t>
  </si>
  <si>
    <t>0910200000</t>
  </si>
  <si>
    <t>0910220020</t>
  </si>
  <si>
    <t>0910220030</t>
  </si>
  <si>
    <t>0910300000</t>
  </si>
  <si>
    <t>0910320040</t>
  </si>
  <si>
    <t>0910400000</t>
  </si>
  <si>
    <t>0910420050</t>
  </si>
  <si>
    <t>0910500000</t>
  </si>
  <si>
    <t>0910520060</t>
  </si>
  <si>
    <t>0910600000</t>
  </si>
  <si>
    <t>0910620070</t>
  </si>
  <si>
    <t>0210000000</t>
  </si>
  <si>
    <t>0210100000</t>
  </si>
  <si>
    <t>0210120010</t>
  </si>
  <si>
    <t>0210200000</t>
  </si>
  <si>
    <t>0210220020</t>
  </si>
  <si>
    <t>0804</t>
  </si>
  <si>
    <t>0290000000</t>
  </si>
  <si>
    <t>1102</t>
  </si>
  <si>
    <t>0300000000</t>
  </si>
  <si>
    <t>0310000000</t>
  </si>
  <si>
    <t>0310100000</t>
  </si>
  <si>
    <t>0310120010</t>
  </si>
  <si>
    <t>0310200000</t>
  </si>
  <si>
    <t>0310220020</t>
  </si>
  <si>
    <t>0320000000</t>
  </si>
  <si>
    <t>0320100000</t>
  </si>
  <si>
    <t>0320120010</t>
  </si>
  <si>
    <t>805</t>
  </si>
  <si>
    <t>9990026660</t>
  </si>
  <si>
    <t xml:space="preserve"> Финансовое управление Администрации Кашинского городского округа</t>
  </si>
  <si>
    <t xml:space="preserve"> Администрация Кашинского городского округа</t>
  </si>
  <si>
    <t xml:space="preserve"> Отдел образования Администрации Кашинского городского округа</t>
  </si>
  <si>
    <t xml:space="preserve"> Комитет по культуре, туризму, спорту и делам молодёжи Администрации Кашинского городского округа</t>
  </si>
  <si>
    <t xml:space="preserve"> Контрольно-счетная палата Кашинского городского округа</t>
  </si>
  <si>
    <t xml:space="preserve"> ОБЩЕГОСУДАРСТВЕННЫЕ ВОПРОСЫ</t>
  </si>
  <si>
    <t xml:space="preserve"> НАЦИОНАЛЬНАЯ БЕЗОПАСНОСТЬ И ПРАВООХРАНИТЕЛЬНАЯ ДЕЯТЕЛЬНОСТЬ</t>
  </si>
  <si>
    <t xml:space="preserve"> НАЦИОНАЛЬНАЯ ЭКОНОМИКА</t>
  </si>
  <si>
    <t xml:space="preserve"> ЖИЛИЩНО-КОММУНАЛЬНОЕ ХОЗЯЙСТВО</t>
  </si>
  <si>
    <t xml:space="preserve"> КУЛЬТУРА, КИНЕМАТОГРАФИЯ</t>
  </si>
  <si>
    <t xml:space="preserve"> СОЦИАЛЬНАЯ ПОЛИТИКА</t>
  </si>
  <si>
    <t xml:space="preserve"> СРЕДСТВА МАССОВОЙ ИНФОРМАЦИИ</t>
  </si>
  <si>
    <t xml:space="preserve"> ОБРАЗОВАНИЕ</t>
  </si>
  <si>
    <t xml:space="preserve"> ФИЗИЧЕСКАЯ КУЛЬТУРА И СПОРТ</t>
  </si>
  <si>
    <t xml:space="preserve"> Обеспечение деятельности финансовых, налоговых и таможенных органов и органов финансового (финансово-бюджетного) надзора</t>
  </si>
  <si>
    <t xml:space="preserve"> Расходы, не включенные в муниципальные программы</t>
  </si>
  <si>
    <t xml:space="preserve"> Функционирование высшего должностного лица субъекта Российской Федерации и муниципального образования</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</si>
  <si>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2019-2024 годы"</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</si>
  <si>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</si>
  <si>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Судебная система</t>
  </si>
  <si>
    <t xml:space="preserve"> Резервные фонды</t>
  </si>
  <si>
    <t xml:space="preserve"> Другие общегосударственные вопросы</t>
  </si>
  <si>
    <t xml:space="preserve"> Муниципальная программа "Управление имуществом и земельными ресурсами муниципального образования Кашинский городской огруг Тверской области на 2019-2024 годы"</t>
  </si>
  <si>
    <t xml:space="preserve"> Муниципальная программа "Профилактика правонарушений на территории муниципального образования Кашинский городской округ Тверской области на 2019-2024 годы"</t>
  </si>
  <si>
    <t xml:space="preserve"> Органы юстиции</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</si>
  <si>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2019-2024 годы"</t>
  </si>
  <si>
    <t xml:space="preserve"> Муниципальная программа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</si>
  <si>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t xml:space="preserve"> Транспорт</t>
  </si>
  <si>
    <t xml:space="preserve"> Дорожное хозяйство (дорожные фонды)</t>
  </si>
  <si>
    <t xml:space="preserve"> Другие вопросы в области национальной экономики</t>
  </si>
  <si>
    <t xml:space="preserve"> Жилищное хозяйство</t>
  </si>
  <si>
    <t xml:space="preserve"> Муниципальная программа "Переселение граждан из аварийного жилищного фонда муниципального образования Кашинский городской округ Тверской области на 2019-2021 годы"</t>
  </si>
  <si>
    <t xml:space="preserve"> Коммунальное хозяйство</t>
  </si>
  <si>
    <t xml:space="preserve"> Благоустройство</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</si>
  <si>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2019-2024 годы"</t>
  </si>
  <si>
    <t xml:space="preserve"> Другие вопросы в области жилищно-коммунального хозяйства</t>
  </si>
  <si>
    <t xml:space="preserve"> Культура</t>
  </si>
  <si>
    <t xml:space="preserve"> Пенсионное обеспечение</t>
  </si>
  <si>
    <t xml:space="preserve"> Социальное обеспечение населения</t>
  </si>
  <si>
    <t xml:space="preserve"> Муниципальная программа "Устойчивое развитие сельских территорий муниципального образования Кашинский городской округ Тверской области на 2019-2024 годы"</t>
  </si>
  <si>
    <t xml:space="preserve"> Муниципальная программа "Молодёжная политика муниципального образования Кашинский городской округ Тверской области на 2019-2024 годы"</t>
  </si>
  <si>
    <t xml:space="preserve"> Охрана семьи и детства</t>
  </si>
  <si>
    <t xml:space="preserve"> Муниципальная программа "Социальная поддержка граждан на территории муниципального образования Кашинский городской округ Тверской области на 2019-2024 годы"</t>
  </si>
  <si>
    <t xml:space="preserve"> Другие вопросы в области средств массовой информации</t>
  </si>
  <si>
    <t xml:space="preserve"> Дошкольное образование</t>
  </si>
  <si>
    <t xml:space="preserve"> Муниципальная программа "Развитие отрасли "Образование" муниципального образования Кашинский городской округ Тверской области на 2019-2024 годы"</t>
  </si>
  <si>
    <t xml:space="preserve"> Общее образование</t>
  </si>
  <si>
    <t xml:space="preserve"> Дополнительное образование детей</t>
  </si>
  <si>
    <t xml:space="preserve"> Профессиональная подготовка, переподготовка и повышение квалификации</t>
  </si>
  <si>
    <t xml:space="preserve"> Молодежная политика</t>
  </si>
  <si>
    <t xml:space="preserve"> Другие вопросы в области образования</t>
  </si>
  <si>
    <t xml:space="preserve"> Спорт высших достижений</t>
  </si>
  <si>
    <t xml:space="preserve"> Муниципальная программа "Развитие туризма в муниципальном образовании Кашинский городской округ на 2018-2023 годы"</t>
  </si>
  <si>
    <t xml:space="preserve"> Муниципальная программа "Развитие отрасли "Культура" муниципального образования Кашинский городской округ Тверской области на 2019-2024 годы"</t>
  </si>
  <si>
    <t xml:space="preserve"> Другие вопросы в области культуры, кинематографии</t>
  </si>
  <si>
    <t xml:space="preserve"> Массовый спорт</t>
  </si>
  <si>
    <t xml:space="preserve"> Муниципальная программа "Развитие физической культуры и спорта муниципального образования Кашинский городской округ Тверской области на 2019-2024 годы"</t>
  </si>
  <si>
    <t xml:space="preserve"> Расходы, не включенные в муниципальные программы, на обеспечение деятельности органов местного самоуправления</t>
  </si>
  <si>
    <t xml:space="preserve"> Расходы по аппарату Финансового управления Администрации Кашинского городского округа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</si>
  <si>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</si>
  <si>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обеспечения государственных (муниципальных) нужд</t>
  </si>
  <si>
    <t xml:space="preserve"> Иные бюджетные ассигнования</t>
  </si>
  <si>
    <t xml:space="preserve"> Отдельные мероприятия, не включенные в муниципальные программы</t>
  </si>
  <si>
    <t xml:space="preserve"> Обслуживание муниципального долга Кашинского городского округа</t>
  </si>
  <si>
    <t xml:space="preserve"> Обслуживание государственного (муниципального) долга</t>
  </si>
  <si>
    <t xml:space="preserve"> Обеспечивающая подпрограмма "Обеспечение деятельности Администрации Кашинского городского округа"</t>
  </si>
  <si>
    <t xml:space="preserve"> Задача "Обеспечение деятельности администраторов программы"</t>
  </si>
  <si>
    <t xml:space="preserve"> Глава Кашинского городского округа</t>
  </si>
  <si>
    <t xml:space="preserve"> Подпрограмма "Создание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t>
  </si>
  <si>
    <t xml:space="preserve"> Задача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Кашинского городского округа"</t>
  </si>
  <si>
    <t xml:space="preserve"> Осуществление государственных полномочий по созданию , исполнению полномочий и организации деятельности комиссий по делам несовершеннолетних и защите их прав</t>
  </si>
  <si>
    <t xml:space="preserve"> Социальное обеспечение и иные выплаты населению</t>
  </si>
  <si>
    <t xml:space="preserve"> Расходы по центральному аппарату органов местного самоуправления муниципального образования Кашинский городской округ, за исключением расходов на выполнение переданных полномочий РФ Тверской области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</si>
  <si>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</si>
  <si>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Резервный фонд Администрации Кашинского городского округа</t>
  </si>
  <si>
    <t xml:space="preserve"> Подпрограмма "Управление имуществом Кашинского городского округа"</t>
  </si>
  <si>
    <t xml:space="preserve"> Проведение инвентаризации муниципального имущества Кашинского городского округа</t>
  </si>
  <si>
    <t xml:space="preserve"> Задача "Повышение эффективности использования имущества, находящегося в собственности муниципального образования Кашинский городской округ"</t>
  </si>
  <si>
    <t xml:space="preserve"> Оценка рыночной стоимости объектов недвижимости и рыночной стоимости арендной платы за объекты муниципального имущества</t>
  </si>
  <si>
    <t xml:space="preserve"> 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Кашинский городской округ</t>
  </si>
  <si>
    <t xml:space="preserve"> Содержание имущества муниципальной казны Кашинского городского округа</t>
  </si>
  <si>
    <t xml:space="preserve"> Подпрограмма "Управление земельными ресурсами Кашинского городского округа"</t>
  </si>
  <si>
    <t xml:space="preserve"> 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</si>
  <si>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 xml:space="preserve"> Оценка рыночной стоимости земельных участков и рыночной стоимости арендной платы за земельные участки</t>
  </si>
  <si>
    <t xml:space="preserve">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</si>
  <si>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Предоставление субсидий некоммерческим организациям</t>
  </si>
  <si>
    <t xml:space="preserve"> Предоставление субсидий бюджетным, автономным учреждениям и иным некоммерческим организациям</t>
  </si>
  <si>
    <t xml:space="preserve"> Исполнение переданных государственных полномочий на государственную регистрацию актов гражданского состояния</t>
  </si>
  <si>
    <t xml:space="preserve"> Подпрограмма "Оказание содействия в проведении общественно-полезных и социально-значимых мероприятий"</t>
  </si>
  <si>
    <t xml:space="preserve"> Задача "Создание условий для проведения общественно полезных и социально значимых мероприятий"</t>
  </si>
  <si>
    <t xml:space="preserve"> Представительские расходы и иные расходы, связанные с представительской деятельностью органов местного самоуправления</t>
  </si>
  <si>
    <t xml:space="preserve"> Проведение общественно-полезных и социально-значимых мероприятий на территории муниципального образования Кашинский городской округ</t>
  </si>
  <si>
    <t xml:space="preserve"> Подпрограмма "Оказание поддержки гражданам и объединениям участвующих в охране общественного порядка"</t>
  </si>
  <si>
    <t xml:space="preserve"> Задача " Создание условий для деятельности народной дружины на территории Кашинского городского округа"</t>
  </si>
  <si>
    <t xml:space="preserve"> Обеспечение форменной одеждой и атрибутами народных дружинников</t>
  </si>
  <si>
    <t xml:space="preserve"> Задача "Социальная защита и стимулирование народных дружин"</t>
  </si>
  <si>
    <t xml:space="preserve"> Материальное стимулирование народных дружин, включая предоставление льгот и компенсаций</t>
  </si>
  <si>
    <t xml:space="preserve"> Задача "Обеспечение исполнения полномочий в области градостроительства"</t>
  </si>
  <si>
    <t xml:space="preserve"> Разработка материалов Генерального плана и Правил землепользования и застройки территории Кашинского городского округа</t>
  </si>
  <si>
    <t xml:space="preserve"> Задача "Наличие утвержденных местных нормативов градостроительного проектирования на территории Кашинского городского округа"</t>
  </si>
  <si>
    <t xml:space="preserve"> Разработка местных нормативов градостроительного проектирования на территории Кашинского городского округа</t>
  </si>
  <si>
    <t xml:space="preserve"> Задача "Наличие свободных земельных участков под строительство в северном микрорайоне города"</t>
  </si>
  <si>
    <t xml:space="preserve"> Формирование земельных участков под жилую застройку</t>
  </si>
  <si>
    <t xml:space="preserve"> Задача "Разработка проекта планировки территории сельских населенных пунктов"</t>
  </si>
  <si>
    <t xml:space="preserve"> Задача "Разработка проекта планировки застроенной территории Кашинского городского округа"</t>
  </si>
  <si>
    <t xml:space="preserve"> Обеспечение деятельности МКУ Управление сельскими территориями</t>
  </si>
  <si>
    <t xml:space="preserve"> Осуществление переданных государственных полномочий на государственную регистрацию актов гражданского состояния</t>
  </si>
  <si>
    <t xml:space="preserve"> Подпрограмма "Обеспечение надежной защиты населения и территорий муниципального образования "Кашинский городской округ" от последствий чрезвычайных ситуаций природного и техногенного характера"</t>
  </si>
  <si>
    <t xml:space="preserve"> Задача "Повышение информирования населения о чрезвычайных ситуациях природного и техногенного характера"</t>
  </si>
  <si>
    <t xml:space="preserve"> Содержание и развитие единой дежурно-диспетчерской службы на территории Кашинского городского округа</t>
  </si>
  <si>
    <t xml:space="preserve"> Подпрограмма "Обеспечение пожарной безопасности на территории города Кашин и Кашинского городского округа Тверской области"</t>
  </si>
  <si>
    <t xml:space="preserve"> Задача "Создание условий для оперативного обеспечения пожарной техники водой при тушении пожаров на территории города Кашин и Кашинского городского округа Тверской области"</t>
  </si>
  <si>
    <t xml:space="preserve"> Обустройство подъездов к заборам воды пожарной техникой</t>
  </si>
  <si>
    <t xml:space="preserve"> Подпрограмма "Обеспечение пожарной безопасности на сельских территориях Кашинского городского округа"</t>
  </si>
  <si>
    <t xml:space="preserve"> Задача "Создание условий для оперативного обеспечения тушения пожаров на сельских территориях Кашинского городского округа"</t>
  </si>
  <si>
    <t xml:space="preserve"> Обустройство подъездов к пожарным водоемам</t>
  </si>
  <si>
    <t xml:space="preserve"> Очистка пожарных водоемов</t>
  </si>
  <si>
    <t xml:space="preserve"> Противопожарная опашка и окашивание деревень</t>
  </si>
  <si>
    <t xml:space="preserve"> Установка средств оповещения</t>
  </si>
  <si>
    <t xml:space="preserve"> Установка аншлагов- указателей названия деревень</t>
  </si>
  <si>
    <t xml:space="preserve"> Задача "Оказание поддержки предприятиям, участвующих в мероприятиях по тушению пожаров в сельской местности Кашинского городского округа"</t>
  </si>
  <si>
    <t xml:space="preserve"> Обеспечение средствами пожаротушения участников тушения пожаров</t>
  </si>
  <si>
    <t xml:space="preserve"> Подпрограмма "Содержание и благоустройство территории Кашинского городского округа"</t>
  </si>
  <si>
    <t xml:space="preserve"> Задача "Содержание, озеленение и благоустройство территорий "</t>
  </si>
  <si>
    <t xml:space="preserve">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t>
  </si>
  <si>
    <t xml:space="preserve"> Подпрограмма "Развитие дорожного хозяйства и сферы транспорта "</t>
  </si>
  <si>
    <t xml:space="preserve"> Задача "Повышение транспортной доступности населения"</t>
  </si>
  <si>
    <t xml:space="preserve"> Организация транспортного обслуживания населения на муниципальных маршрутах регулярных перевозок по регулируемым тарифам</t>
  </si>
  <si>
    <t xml:space="preserve"> Задача "Сохранность автомобильных дорог общего пользования местного значения на территории Кашинского городского округа"</t>
  </si>
  <si>
    <t xml:space="preserve">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</si>
  <si>
    <t xml:space="preserve"> Субсидии на содержание автомобильных дорог и сооружений на них, расположенных на территории города Кашин</t>
  </si>
  <si>
    <t xml:space="preserve"> Ремонт автомобильных дорог общего пользования местного значения на территории города Кашин</t>
  </si>
  <si>
    <t xml:space="preserve"> 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</si>
  <si>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Задача "Реализация проектов по ремонту автомобильных дорог общего пользования местного значения в границах города Кашин"</t>
  </si>
  <si>
    <t xml:space="preserve"> Задача "Приведение в нормативное состояние дворовых территорий"</t>
  </si>
  <si>
    <t xml:space="preserve"> Ремонт дворовых территорий за счет средств местного бюджета</t>
  </si>
  <si>
    <t xml:space="preserve"> Подпрограмма "Повышение безопасности дорожного движения"</t>
  </si>
  <si>
    <t xml:space="preserve"> Задача "Организационно-планировочные меры,направленные на совершенствование организации движения транспортных средств и пешеходов"</t>
  </si>
  <si>
    <t xml:space="preserve"> Приобретение и установка рекламных щитов и баннеров с тематической рекламой</t>
  </si>
  <si>
    <t xml:space="preserve"> Обеспечение безопасности дорожного движения на автомобильных дорогах общего пользования местного значения за счёт средств местного бюджета</t>
  </si>
  <si>
    <t xml:space="preserve"> Задача "Обеспечение безопасности дорожного движения на автомобильных дорогах общего пользования местного значения"</t>
  </si>
  <si>
    <t xml:space="preserve"> Задача "Реализация Программы поддержки местных инициатив в Тверской области"</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</si>
  <si>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</si>
  <si>
    <t xml:space="preserve"> Организация работ по формированию земельных участков</t>
  </si>
  <si>
    <t xml:space="preserve"> Формирование земельных участков для бесплатного предоставления многодетным гражданам</t>
  </si>
  <si>
    <t xml:space="preserve"> Подпрограмма "Обеспечение развития системы жилищно-коммунального и газового хозяйства"</t>
  </si>
  <si>
    <t xml:space="preserve"> Задача "Реализация мероприятий по проведению капитального ремонта объектов муниципального жилищного фонда"</t>
  </si>
  <si>
    <t xml:space="preserve"> Субсидии на капитальный ремонт в жилых помещениях муниципального жилого фонда Кашинского городского округа</t>
  </si>
  <si>
    <t xml:space="preserve"> Перечисления на счёт регионального оператора ежемесячных взносов в Фонд капитального ремонта общего имущества многоквартирных домов</t>
  </si>
  <si>
    <t xml:space="preserve"> Подпрограмма "Расселение аварийного жилищного фонда Кашинского городского округа"</t>
  </si>
  <si>
    <t xml:space="preserve"> Задача " Переселение граждан из аварийного жилищного фонда Кашинского городского округа"</t>
  </si>
  <si>
    <t xml:space="preserve"> Предоставление собственникам жилых помещений в аварийном жилищном фонде Кашинского городского округа возмещение за жилое помещение</t>
  </si>
  <si>
    <t xml:space="preserve"> Капитальные вложения в объекты государственной (муниципальной) собственности</t>
  </si>
  <si>
    <t xml:space="preserve"> Приобретение жилых помещений для предоставления гражданам по договорам социального найма, проживающим в аварийном жилищном фонде Кашинского городского округа</t>
  </si>
  <si>
    <t xml:space="preserve"> Задача "Развитие и модернизация системы газоснабжения в населенных пунктах Кашинского городского округа"</t>
  </si>
  <si>
    <t xml:space="preserve"> Газификация населенных пунктов Кашинского городского округа</t>
  </si>
  <si>
    <t xml:space="preserve"> Техническое обслуживание газовых сетей</t>
  </si>
  <si>
    <t xml:space="preserve"> Задача "Повышение качества оказываемых услуг организациями коммунального комплекса "</t>
  </si>
  <si>
    <t xml:space="preserve"> Ремонт канализационных сетей в границах города Кашин</t>
  </si>
  <si>
    <t xml:space="preserve"> 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</si>
  <si>
    <t xml:space="preserve"> Задача "Обеспечение функционирования объектов теплового комплекса Кашинского городского округа"</t>
  </si>
  <si>
    <t xml:space="preserve"> Капитальный ремонт, ремонт объектов теплового комплекса</t>
  </si>
  <si>
    <t xml:space="preserve"> Задача "Обеспечение и организация уличного освещения"</t>
  </si>
  <si>
    <t xml:space="preserve"> Оплата за электроэнергию, затраченную на уличное освещение Кашинского городского округа</t>
  </si>
  <si>
    <t xml:space="preserve"> Субсидии на обслуживание уличного освещения города Кашин</t>
  </si>
  <si>
    <t xml:space="preserve"> Содержание и ремонт сетей уличного освещения населённых пунктов, расположенных на сельской территории Кашинского городского округа</t>
  </si>
  <si>
    <t xml:space="preserve"> Оплата за электроэнергию, затраченную на уличное освещение населённых пунктов, расположенных на сельской территории Кашинского городского округа</t>
  </si>
  <si>
    <t xml:space="preserve"> Субсидия на благоустройство города Кашин</t>
  </si>
  <si>
    <t xml:space="preserve"> Приобретение и установка оборудования для детских площадок</t>
  </si>
  <si>
    <t xml:space="preserve">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</si>
  <si>
    <t xml:space="preserve"> Озеленение общественных территорий</t>
  </si>
  <si>
    <t xml:space="preserve"> Благоустройство сельских территорий и содержание мест погребений, расположенных на сельских территориях Кашинского городского округа</t>
  </si>
  <si>
    <t xml:space="preserve"> Обустройство контейнерных площадок</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</si>
  <si>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</si>
  <si>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поступлдений от юридических лиц и вкладов граждан</t>
  </si>
  <si>
    <t xml:space="preserve"> Подпрограмма "Благоустройство дворовых и общественных территорий Кашинского городского округа Тверской области"</t>
  </si>
  <si>
    <t xml:space="preserve"> Разработка проектов благоустройства дворовых и общественных территорий в рамках приоритетного проекта "Формирование комфортной городской среды" за счёт средств местного бюджета</t>
  </si>
  <si>
    <t xml:space="preserve"> Задача "Повышение уровня благоустройства дворовых и общественных территорий Кашинского городского округа Тверской области"</t>
  </si>
  <si>
    <t xml:space="preserve"> Реализация проектов благоустройства дворовых и общественных территорий в рамках приоритетного проекта "Формирование комфортной городской среды"</t>
  </si>
  <si>
    <t xml:space="preserve"> Субсидии на другие вопросы в области жилищно-коммунального хозяйства</t>
  </si>
  <si>
    <t xml:space="preserve"> Задача "Вовлечение населения в общественно-значимые и социально-значимые мероприятия, проводимые на территории муниципального образования Кашинский городской округ"</t>
  </si>
  <si>
    <t xml:space="preserve"> Осуществление ежемесячных доплат к трудовой пенсии по старости (инвалидности) муниципальным служащим</t>
  </si>
  <si>
    <t xml:space="preserve"> Подпрограмма "Улучшение жилищных условий граждан, проживающих в сельской местности"</t>
  </si>
  <si>
    <t xml:space="preserve"> Задача "Обеспечение жильем граждан, молодых семей и специалистов, проживающих на селе"</t>
  </si>
  <si>
    <t xml:space="preserve"> Предоставление социальной выплаты гражданам, молодым семьям и специалистам на приобретение (строительство) жилья на селе</t>
  </si>
  <si>
    <t xml:space="preserve"> Осуществление социальных выплат к 9 Мая участникам Великой Отечественной войны 1941-1945гг</t>
  </si>
  <si>
    <t xml:space="preserve"> Подпрограмма "Содействие закреплению молодых специалистов в отраслях образование, здравоохранение и культура"</t>
  </si>
  <si>
    <t xml:space="preserve"> Задача "Содействие в решении жилищных проблем молодых специалистов в отраслях образование, здравоохранение и культура"</t>
  </si>
  <si>
    <t xml:space="preserve"> Возмещение молодым специалистам затрат по найму жилых помещений на период своей трудовой деятельности в Кашинском городском округе</t>
  </si>
  <si>
    <t xml:space="preserve"> Подпрограмма "Содействие в обеспечении жильем молодых семей"</t>
  </si>
  <si>
    <t xml:space="preserve"> Задача "Содействие в решении жилищных проблем молодых семей"</t>
  </si>
  <si>
    <t xml:space="preserve"> Субсидии для оплаты социальной выплаты (дополнительной социальной выплаты) на приобретение (строительство) жилья молодым семьям</t>
  </si>
  <si>
    <t xml:space="preserve"> Подпрограмма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</si>
  <si>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Задача "Приобретение и оформление в муниципальную собственность жилых помещений по стоимости в пределах средств из областного бюджета Тверской области, предоставляемых в виде субвенций бюджету муниципального образования для детей-сирот, детей, оставшихся без попечения, и лиц из их числа"</t>
  </si>
  <si>
    <t xml:space="preserve">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</si>
  <si>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 xml:space="preserve"> Подпрограмма "Поддержка средств массовой информации (периодическая печать)"</t>
  </si>
  <si>
    <t xml:space="preserve"> Предоставление субсидий печатным СМИ</t>
  </si>
  <si>
    <t xml:space="preserve"> Подпрограмма "Содействие временной занятости безработных и ищущих работу граждан"</t>
  </si>
  <si>
    <t xml:space="preserve"> Задача "Реализация мероприятий, способствующих занятости граждан, испытывающих трудности в поиске работы."</t>
  </si>
  <si>
    <t xml:space="preserve"> Профилактика безнадзорности и правонарушений среди подростков, повышение их трудовой мотивации</t>
  </si>
  <si>
    <t xml:space="preserve"> Подпрограмма "Повышение доступности и качества дошкольного образования"</t>
  </si>
  <si>
    <t xml:space="preserve"> Задача "Обеспечение доступности и высокого качества услуг дошкольного образования"</t>
  </si>
  <si>
    <t xml:space="preserve">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</si>
  <si>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t>
  </si>
  <si>
    <t xml:space="preserve"> Организация питания в дошкольных образовательных организациях</t>
  </si>
  <si>
    <t xml:space="preserve"> Расходы на укрепление материально-технической базы муниципальных дошкольных образовательных организаций</t>
  </si>
  <si>
    <t xml:space="preserve"> Подпрограмма "Повышение доступности и качества общего образования"</t>
  </si>
  <si>
    <t xml:space="preserve"> Задача "Обеспечение условий для достижения школьниками Кашинского городского округа качественных образовательных результатов"</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</si>
  <si>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</si>
  <si>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t>
  </si>
  <si>
    <t xml:space="preserve"> Обеспечение школьников начальных классов горячим питанием за счет средств местного бюджета</t>
  </si>
  <si>
    <t xml:space="preserve"> Укрепление материально-технической базы муниципальных общеобразовательных организаций</t>
  </si>
  <si>
    <t xml:space="preserve"> Задача "Повышение доступности общего образования"</t>
  </si>
  <si>
    <t xml:space="preserve"> Предоставление услуг дошкольного образования на базе общеобразовательных организаций</t>
  </si>
  <si>
    <t xml:space="preserve"> Обеспечение подвоза обучающихся к месту учебы и обратно за счет средств местного бюджета</t>
  </si>
  <si>
    <t xml:space="preserve"> Подпрограмма "Профилактика безнадзорности и правонарушений несовершеннолетних"</t>
  </si>
  <si>
    <t xml:space="preserve"> Задача "Предупреждение безнадзорности, беспризорности, правонарушений и антиобщественных действий несовершеннолетних, выявление и устранение причин и условий, способствующих этому"</t>
  </si>
  <si>
    <t xml:space="preserve"> Обеспечение занятости подростков в каникулярное время</t>
  </si>
  <si>
    <t xml:space="preserve"> 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</si>
  <si>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 xml:space="preserve"> Задача "Профилактика потребления наркотиков среди обучающихся школ Кашинского городского округа"</t>
  </si>
  <si>
    <t xml:space="preserve"> Проведение тестирования школьников на употребление наркотических средств</t>
  </si>
  <si>
    <t xml:space="preserve"> Подпрограмма "Обеспечение качественного дополнительного образования"</t>
  </si>
  <si>
    <t xml:space="preserve"> Задача "Расширение потенциала системы дополнительного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</si>
  <si>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t>
  </si>
  <si>
    <t xml:space="preserve"> Задача "Развитие кадрового потенциала в дошкольных образовательных организациях"</t>
  </si>
  <si>
    <t xml:space="preserve"> Кадровое обеспечение системы дошкольного образования</t>
  </si>
  <si>
    <t xml:space="preserve"> Развитие кадрового потенциала</t>
  </si>
  <si>
    <t xml:space="preserve"> Подпрограмма "Обеспечение летнего отдыха и оздоровления детей"</t>
  </si>
  <si>
    <t xml:space="preserve"> Задача "Создание условий для развития системы отдыха и оздоровления детей"</t>
  </si>
  <si>
    <t xml:space="preserve"> Выполнение муниципального задания на оказание муниципальных услуг по организации летнего отдыха и оздоровления детей</t>
  </si>
  <si>
    <t xml:space="preserve"> Обеспечивающая подпрограмма "Обеспечение деятельности Отдела образования Администрации Кашинского городского округа"</t>
  </si>
  <si>
    <t xml:space="preserve"> Задача "Обеспечение деятельности муниципальных организаций отрасли "Образования"</t>
  </si>
  <si>
    <t xml:space="preserve"> Финансовое обеспечение деятельности МКУ "Центр обеспечения деятельности образовательных организаций"</t>
  </si>
  <si>
    <t xml:space="preserve"> Финансовое обеспечение деятельности Отдела образования Администрации Кашинского городского округа</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</si>
  <si>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учреждений, проживающих и работающих в сельской местности</t>
  </si>
  <si>
    <t xml:space="preserve"> Обеспечение выплаты ежемесячной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</si>
  <si>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 (спортивная подготовка)</t>
  </si>
  <si>
    <t xml:space="preserve"> Задача "Повышение уровня трудоустройства и трудовой мотивации безработных и ищущих работу граждан за счет создания временных рабочих мест"</t>
  </si>
  <si>
    <t xml:space="preserve"> Организация общественных работ для безработных и ищущих работу граждан</t>
  </si>
  <si>
    <t xml:space="preserve"> Подпрограмма "Обеспечение развития туризма"</t>
  </si>
  <si>
    <t xml:space="preserve"> Задача "Привлечение на территорию муниципаьного образования Кашинский городской округ дополнительных потоков российских и иностранных туристов"</t>
  </si>
  <si>
    <t xml:space="preserve"> Участие в обучающих областных, межрегиональных, всероссийских семинарах, круглых столах, конференциях, фестивалях</t>
  </si>
  <si>
    <t xml:space="preserve"> Проведение событийных мероприятий</t>
  </si>
  <si>
    <t xml:space="preserve"> Подпрограмма "Молодёжь муниципального образования Кашинский городской округ"</t>
  </si>
  <si>
    <t xml:space="preserve"> Подпрограмма "Обеспечение качества условий предоставления образовательных услуг учреждением дополнительного образования детей в сфере культуры"</t>
  </si>
  <si>
    <t xml:space="preserve"> Задача "Организация предоставления дополнительного образования детям в сфере культуры и искуства"</t>
  </si>
  <si>
    <t xml:space="preserve"> Предоставление субсидий на финансовое обеспечение деятельности Муниципального бюджетного образовательного учреждения дополнительного образования "Кашинская детская школа искусств"</t>
  </si>
  <si>
    <t xml:space="preserve"> Задача "Развитие молодёжного самоуправления"</t>
  </si>
  <si>
    <t xml:space="preserve"> Организация деятельности Молодежного центра при Администрации Кашинского городского округа, в том числе организация и проведение мероприятий</t>
  </si>
  <si>
    <t xml:space="preserve"> Задача "Поддержка общественно значимых проектов (программ) детских и молодёжных общественных объединений"</t>
  </si>
  <si>
    <t xml:space="preserve"> Организация и проведение мероприятий гражданско-патриотической направленности, мероприятий направленных на формирование здорового образа жизни</t>
  </si>
  <si>
    <t xml:space="preserve"> Вручение Гранта Главы Кашинского городского округа молодым и талантливым</t>
  </si>
  <si>
    <t xml:space="preserve"> Задача "Профилактика асоциальных явлений в молодёжной среде"</t>
  </si>
  <si>
    <t xml:space="preserve"> Организация и проведение мероприятий по профилактике асоциальных явлений</t>
  </si>
  <si>
    <t xml:space="preserve"> Задача "Развитие материально-технической базы органов по работе с детьми и молодёжью и органов молодёжного самоуправления"</t>
  </si>
  <si>
    <t xml:space="preserve"> Приобретение одежды, оборудования, расходных материалов и прочее для нужд деятельности органов молодёжного самоуправления</t>
  </si>
  <si>
    <t xml:space="preserve"> Задача "Межмуниципальное сотрудничество молодёжи Кашинского городского округа" "</t>
  </si>
  <si>
    <t xml:space="preserve"> Участие в областных, межрегиональных, федеральных мероприятиях</t>
  </si>
  <si>
    <t xml:space="preserve"> Задача "Вовлечение молодежи в добровольческую (волонтерскую) деятельность"</t>
  </si>
  <si>
    <t xml:space="preserve"> Организация и проведение мероприятий в сфере развития добровольческой (волонтерской) деятельности</t>
  </si>
  <si>
    <t xml:space="preserve"> Подпрограмма "Сохранение и приумножение культурного потенциала Кашинского городского округа"</t>
  </si>
  <si>
    <t xml:space="preserve"> Задача "Сохранение и развитие библиотечного дела"</t>
  </si>
  <si>
    <t xml:space="preserve"> Финансовое обеспечение деятельности библиотек</t>
  </si>
  <si>
    <t xml:space="preserve"> Задача "Сохранение и развитие клубного дела на территории муниципального образования Кашинский городской округ"</t>
  </si>
  <si>
    <t xml:space="preserve"> Предоставление субсидий на финансовое обеспечение деятельности Домов культуры</t>
  </si>
  <si>
    <t xml:space="preserve">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</si>
  <si>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"Создание условий для занятий населения физической культурой и спортом"</t>
  </si>
  <si>
    <t xml:space="preserve"> Задача "Развитие массового спорта и физкультурно-оздоровительного движения среди всех возрастных групп и категорий населения на территории Кашинского городского округа, включая лиц с ограниченными физическими возможностями и инвалидов в муниципальном образовании"</t>
  </si>
  <si>
    <t xml:space="preserve"> Организация проведения спортивно - массовых мероприятий и соревнований, направленных на физическое воспитание детей, подростков и молодежи, привлечение к спортивному, здоровому образу жизни взрослого населения, инвалидов и ветеранов в рамках Единого календарного плана муниципальных и областных спортивно - массовых мероприятий</t>
  </si>
  <si>
    <t xml:space="preserve"> Обеспечение повышения квалификации работников физической культуры и спорта</t>
  </si>
  <si>
    <t xml:space="preserve"> Задача "Организация участия спортсменов и сборных команд муниципального образования в областных, всероссийских и международных соревнованиях"</t>
  </si>
  <si>
    <t xml:space="preserve"> Профессиональная подготовка и участие спортсменов и сборных команд в областных, всероссийских и международных соревнованиях</t>
  </si>
  <si>
    <t xml:space="preserve"> Задача "Укрепление материально-технической базы учреждений и объектов спортивной направленности"</t>
  </si>
  <si>
    <t xml:space="preserve"> Приобретение спортивного инвентаря и спортивной формы</t>
  </si>
  <si>
    <t xml:space="preserve"> Подпрограмма "Обеспечение функционирования спортивных объектов (МУ "Стадион")"</t>
  </si>
  <si>
    <t xml:space="preserve"> Задача "Развитие физкультурно-спортивной инфраструктуры МУ "Стадион""</t>
  </si>
  <si>
    <t xml:space="preserve"> Обеспечение функционирования и развитие инфраструктуры МУ "Стадион"</t>
  </si>
  <si>
    <t>Всего расходов:</t>
  </si>
  <si>
    <t>ППП</t>
  </si>
  <si>
    <t>РП</t>
  </si>
  <si>
    <t>КЦСР</t>
  </si>
  <si>
    <t>КВР</t>
  </si>
  <si>
    <t>Наименование</t>
  </si>
  <si>
    <t>Задача "Повышение уровня благоустройства дворовых и общественных территорий"</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</si>
  <si>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</si>
  <si>
    <t>Поддержка отрасли культуры в части комплектования книжных фондов муниципальных общедоступных библиотек Тверской области</t>
  </si>
  <si>
    <t>Обеспечивающая подпрограмма " Обеспечение деятельности Комитета по культуре, туризму, спорту и делам молодёжи Администрации Кашинского городского округа"</t>
  </si>
  <si>
    <t xml:space="preserve"> Расходы на ремонт улично- дорожной сети  в границах город Кашин за счет средств местного бюджета</t>
  </si>
  <si>
    <t xml:space="preserve"> Снос аварийных многоквартирных домов</t>
  </si>
  <si>
    <t xml:space="preserve"> Осуществление социальных выплат лицам, удостоенным звания "Почётный гражданин Кашинского городского округа"</t>
  </si>
  <si>
    <t xml:space="preserve"> Задача "Увеличение тиража печатных изданий"</t>
  </si>
  <si>
    <t xml:space="preserve">Всего расходов: </t>
  </si>
  <si>
    <t xml:space="preserve"> Задача "Оптимизация состава муниципального имущества Кашинского городского округа"</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</si>
  <si>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t>
  </si>
  <si>
    <t xml:space="preserve"> Приобретение световозвращающих приспособлений для дошкольников и учащихся младших классов образовательных организаций</t>
  </si>
  <si>
    <t>Задача "Повышение уровня благоустройства дворовых и общественных территорий</t>
  </si>
  <si>
    <t xml:space="preserve"> Субсидия на укрепление материально-технической базы муниципальных организаций отдыха и оздоровления детей</t>
  </si>
  <si>
    <t>Обеспечивающая подпрогамма " Обеспечение деятельности Комитета по культуре, туризму, спорту и делам молодёжи Администрации Кашинского городского округа"</t>
  </si>
  <si>
    <t>Устройство футбольного поля</t>
  </si>
  <si>
    <t xml:space="preserve"> Муниципальная программа "Разработка документов по территориальному планированию Кашинского городского округа Тверской области на 2019-2024 годы"</t>
  </si>
  <si>
    <t xml:space="preserve"> Подпрограмма "Разработка и реализация Генерального плана и Правил землепользования и застройки территории Кашинского городского округа Тверской области"</t>
  </si>
  <si>
    <t xml:space="preserve"> Подпрограмма "Разработка проекта сокращения санитарно-защитной зоны сибиреязвенного скотомогильника в районе деревни Стражково Кашинского городского округа Тверской области"</t>
  </si>
  <si>
    <t xml:space="preserve"> Разработка проекта обоснования уменьшения санитарно-защитной зоны сибиреязвенного скотомогильника в районе деревни Стражково Кашинского городского округа Тверской области</t>
  </si>
  <si>
    <t xml:space="preserve"> Подпрограмма "Разработка проекта планировки территории, подлежащей под комплексное развитие территории Кашинского городского округа Тверской области"</t>
  </si>
  <si>
    <t xml:space="preserve"> Разработка проекта планировки территории, подлежащей под комплексную застройку части территории Кашинского городского округа Тверской области</t>
  </si>
  <si>
    <t xml:space="preserve"> Разработка проекта планировки застроенной части территории Кашинского городского округа Тверской области</t>
  </si>
  <si>
    <t xml:space="preserve"> Ремонт водопроводных и канализационных сетей Кашинского городского округа</t>
  </si>
  <si>
    <t>Субсидии юридическим лицам и индивидуальным предпринимателям в целях возмещения затрат при предоставлении услуг по теплоснабжению, водоснабжению, водоснабжению и водоотведению в Кашинском городском округе</t>
  </si>
  <si>
    <t xml:space="preserve"> Снос аварийных многоквартирных домов, расположенны х на территории Кашинского городского округа Тверской области</t>
  </si>
  <si>
    <t>0520410300</t>
  </si>
  <si>
    <t>0520211050</t>
  </si>
  <si>
    <t>0520311020</t>
  </si>
  <si>
    <t>Ремонт дворовых территорий за счет средств областного бюджета</t>
  </si>
  <si>
    <t>053R311090</t>
  </si>
  <si>
    <t xml:space="preserve"> Обеспечение безопасности дорожного движения на автомобильных дорогах общего пользования местного значения за счёт средств областного бюджета</t>
  </si>
  <si>
    <t>0830410320</t>
  </si>
  <si>
    <t>Расходы за счёт субсидий на поддержку периодических печатных изданий</t>
  </si>
  <si>
    <t>0120111080</t>
  </si>
  <si>
    <t>Расходы за счет субсидии из областного бюджета на организацию участия детей и подростков в социально-значимых региональных проектах</t>
  </si>
  <si>
    <t>0120210250</t>
  </si>
  <si>
    <t>0140210240</t>
  </si>
  <si>
    <t>0140200000</t>
  </si>
  <si>
    <t>Задача "Организация отдыха детей в каникулярное время"</t>
  </si>
  <si>
    <t>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t>
  </si>
  <si>
    <t>0130110690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</si>
  <si>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 детей</t>
  </si>
  <si>
    <t>0220110690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</si>
  <si>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t>
  </si>
  <si>
    <t>0210110680</t>
  </si>
  <si>
    <t>0210210680</t>
  </si>
  <si>
    <t>Повышение заработной платы работникам муниципальных учреждений культуры Кашинского городского округа Тверской области за счёт средств местного бюджета</t>
  </si>
  <si>
    <t>02101S0680</t>
  </si>
  <si>
    <t>02102S0680</t>
  </si>
  <si>
    <t xml:space="preserve"> Расходы на повышение заработной платы педагогическим работникам муниципальных организаций дополнительного образования за счет местного бюджета</t>
  </si>
  <si>
    <t>01301S0690</t>
  </si>
  <si>
    <t>02201S0690</t>
  </si>
  <si>
    <t>01402S0240</t>
  </si>
  <si>
    <t xml:space="preserve"> Обеспечение организации отдыха детей в каникулярное время</t>
  </si>
  <si>
    <t>0810159302</t>
  </si>
  <si>
    <t>05104S0700</t>
  </si>
  <si>
    <t xml:space="preserve"> Муниципальная программа "Управление имуществом и земельными ресурсами муниципального образования Кашинский городской округ Тверской области на 2019-2024 годы"</t>
  </si>
  <si>
    <t xml:space="preserve"> Расходы на ремонт улично- дорожной сети  в границах города Кашин за счет средств областного бюджета</t>
  </si>
  <si>
    <t xml:space="preserve"> Расходы на ремонт улично- дорожной сети  в границах города Кашин за счет средств местного бюджета</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</si>
  <si>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областного бюджета Тверской области</t>
  </si>
  <si>
    <t>0510220130</t>
  </si>
  <si>
    <t>Расходы на обеспечение функционирования очистных сооружений водозабора г.Кашин</t>
  </si>
  <si>
    <t>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Кашинский городской округ в части обеспечения подвоза учащихся ,проживающих в сельской местности, к месту обучения и обратно за счет средств областного бюджета</t>
  </si>
  <si>
    <t xml:space="preserve"> Выполнение муниципальных заданий на оказание муниципальных услуг муниципальными организациями дополнительного образования </t>
  </si>
  <si>
    <t>0314</t>
  </si>
  <si>
    <t>1200000000</t>
  </si>
  <si>
    <t>1210000000</t>
  </si>
  <si>
    <t>1210200000</t>
  </si>
  <si>
    <t>1210220010</t>
  </si>
  <si>
    <t>Другие вопросы в области национальной безопасности и правоохранительной деятельности</t>
  </si>
  <si>
    <t>Муниципальная программа "Профилактика терроризма и экстремизма на территории муниципального образования Кашинский городской округ Тверской области на 2020-2025 годы"</t>
  </si>
  <si>
    <t>Задача "Усиление антитеррористической защищенности объектов с массовым пребыванием людей"</t>
  </si>
  <si>
    <t>Установка камер визуального видеонаблюдения в местах массового пребывания людей</t>
  </si>
  <si>
    <t>Подпрограмма "Комплексные меры повышения уровня защищенности жизни и спокойствия граждан, проживающих на территории Кашинского городского округа Тверской области их законных прав и интересов на основе противодействия терроризму и экстремизму, профилактики и предупреждения их проявлений"</t>
  </si>
  <si>
    <t xml:space="preserve"> Осуществление полномочий по составлению (изменению), дополнению списков кандидатов в присяжные заседатели федеральных судов общей юрисдикции в Российской Федерации</t>
  </si>
  <si>
    <t xml:space="preserve"> Подпрограмма "Расселение аварийного жилищного фонда Кашинского городского округа Тверской области"</t>
  </si>
  <si>
    <t xml:space="preserve"> Задача " Переселение граждан из аварийного жилищного фонда Кашинского городского округа Тверской области"</t>
  </si>
  <si>
    <t>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t>
  </si>
  <si>
    <t xml:space="preserve"> Ремонт водопроводных сетей в границах Кашинского городского округа</t>
  </si>
  <si>
    <t>0510220140</t>
  </si>
  <si>
    <t>Подготовка технической и проектной документации по объектам водоснабжения Кашинского городского округа</t>
  </si>
  <si>
    <t>01201L3040</t>
  </si>
  <si>
    <t>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t>
  </si>
  <si>
    <t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t>
  </si>
  <si>
    <t>0120153031</t>
  </si>
  <si>
    <t xml:space="preserve"> Задача "Капитальный ремонт и ремонт улично-дорожной сети"</t>
  </si>
  <si>
    <t xml:space="preserve"> Задача "Ремонт дворовых территорий многоквартирных домов, проездов к дворовым территориям многоквартирных домов населенных пунктов"</t>
  </si>
  <si>
    <t xml:space="preserve"> Задача "Организация мероприятий по инженерному обустройству и модернизации автомобильных дорог общего пользования местного значения в целях обеспечения безопасности дорожного движения"</t>
  </si>
  <si>
    <t>0120120040</t>
  </si>
  <si>
    <t>Предоставление субсидий бюджетным автономным учреждениям и иным некоммерческим организациям</t>
  </si>
  <si>
    <t>0510220150</t>
  </si>
  <si>
    <t>Разработка Схемы водоснабжения и водоотведения Кашинского городского округа</t>
  </si>
  <si>
    <t xml:space="preserve">Защита населения и территории от чрезвычайных ситуаций природного и техногенного характера, пожарная безопасность
</t>
  </si>
  <si>
    <t xml:space="preserve"> Защита населения и территории от чрезвычайных ситуаций природного и техногенного характера, пожарная безопасность
</t>
  </si>
  <si>
    <t>01201S1080</t>
  </si>
  <si>
    <t xml:space="preserve"> Расходы за счет субсидии за счет средств местного бюджета на организацию участия детей и подростков в социально-значимых региональных проектах</t>
  </si>
  <si>
    <t>0110111040</t>
  </si>
  <si>
    <t>Расходы за счёт субсидии на укрепление материально-технической базы муниципальных дошкольных образовательных организаций</t>
  </si>
  <si>
    <t>0120110440</t>
  </si>
  <si>
    <t>Расходы за счёт субсидии на укрепление материально-технической базы муниципальных общеобразовательных организаций</t>
  </si>
  <si>
    <t>1101</t>
  </si>
  <si>
    <t>0310500000</t>
  </si>
  <si>
    <t>Физическая культура</t>
  </si>
  <si>
    <t>Задача "Реализация Программы поддержки местных инициатив в Тверской области"</t>
  </si>
  <si>
    <t>0120120030</t>
  </si>
  <si>
    <t>0120420010</t>
  </si>
  <si>
    <t>0120400000</t>
  </si>
  <si>
    <t>Задача "Профилактика безнадзорности и правонарушений среди несовершеннолетних"</t>
  </si>
  <si>
    <t>Субсидия на осуществление расходов, связанных с посещением обучающихся общеобразовательных организаций музеев, расположенных на территории Кашинского городского округа</t>
  </si>
  <si>
    <t>0540320140</t>
  </si>
  <si>
    <t>Реализация Программы по поддержке местных инициатив</t>
  </si>
  <si>
    <t>0110120050</t>
  </si>
  <si>
    <t>Капитальный ремонт муниципального жилого фонда Кашинского городского округа</t>
  </si>
  <si>
    <t>0510320180</t>
  </si>
  <si>
    <t>Расходы по присмотру и уходу за несовершеннолетним обучающимся в группах продленного дня в общеобразовательных организациях из многодетных семей и бесплатное питание детей-инвалидов, детей с ограниченными возможностями здоровья</t>
  </si>
  <si>
    <t>191F254240</t>
  </si>
  <si>
    <t xml:space="preserve">Расходы на реализацию программы по поддержке местных инициатив "Обустройство спортивной площадки с мягким покрытием в поселке Стулово Кашинского городского округа Тверской области за счет средств местного бюджета, поступлений от юридических лиц и вкладов" </t>
  </si>
  <si>
    <t>Приложение № 3</t>
  </si>
  <si>
    <t>Расходы на реализацию Программы по поддержке местных инициатив «Обустройство детской площадки в деревне Матино Кашинского городского округа Тверской области» за счет средств местного бюджета, поступлений от юридических лиц и вкладов граждан</t>
  </si>
  <si>
    <t>Расходы на реализацию Программы по поддержке местных инициатив «Обустройство контейнерных площадок в населенных пунктах Кашинского городского округа Тверской области» за счет средств местного бюджета, поступлений от юридических лиц и вкладов граждан</t>
  </si>
  <si>
    <t xml:space="preserve"> Муниципальная программа "Переселение граждан из аварийного жилищного фонда Кашинского городского округа Тверской области на 2019-2024 годы"</t>
  </si>
  <si>
    <t>0290100000</t>
  </si>
  <si>
    <t>Задача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</si>
  <si>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"Содействие закреплению молодых специалистов в отрасли здравоохранение"</t>
  </si>
  <si>
    <t xml:space="preserve"> Задача "Содействие в решении жилищных проблем молодых специалистов в отрасли здравоохранение"</t>
  </si>
  <si>
    <t>05403S9003</t>
  </si>
  <si>
    <t>05403S9004</t>
  </si>
  <si>
    <t>05403S9005</t>
  </si>
  <si>
    <t>Расходы на реализацию Программы по поддержке местных инициатив «Обустройство детской площадки на улице Вонжинская г. Кашин» за счет средств местного бюджета, поступлений от юридических лиц и вкладов граждан</t>
  </si>
  <si>
    <t>03105S9006</t>
  </si>
  <si>
    <t>0830600000</t>
  </si>
  <si>
    <t>08306S0490</t>
  </si>
  <si>
    <t>Задача "Развитие материально технической базы редакций районных и городских газет"</t>
  </si>
  <si>
    <t>Финансирование расходного обязательства на развитие материально-технической базы редакций районных и городских газет</t>
  </si>
  <si>
    <t>Задача "Создание условий для реализации прграмм спортивной подготовки"</t>
  </si>
  <si>
    <t>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счёт средств местного бюджета</t>
  </si>
  <si>
    <t>0510420160</t>
  </si>
  <si>
    <t>Ремонт тепловых сетей в границах Кашинского городского округа</t>
  </si>
  <si>
    <t>0540319003</t>
  </si>
  <si>
    <t>0540319004</t>
  </si>
  <si>
    <t>0540319005</t>
  </si>
  <si>
    <t>Расходы на реализацию Программы по поддержке местных инициатив «Обустройство детской площадки в деревне Матино Кашинского городского округа Тверской области» за счет средств областного бюджета</t>
  </si>
  <si>
    <t>Расходы на реализацию Программы по поддержке местных инициатив «Обустройство детской площадки на улице Вонжинская г. Кашин» за счет средствобластного бюджета</t>
  </si>
  <si>
    <t>Расходы на реализацию Программы по поддержке местных инициатив «Обустройство контейнерных площадок в населенных пунктах Кашинского городского округа Тверской области» за счет средств областного бюджета</t>
  </si>
  <si>
    <t>0120120070</t>
  </si>
  <si>
    <t>Устройство основания и установка физкультурно-оздоровительного комплекса открытого типа (ФОКОТ) на территории МБОУ СОШ №5</t>
  </si>
  <si>
    <t>1700000000</t>
  </si>
  <si>
    <t>1710000000</t>
  </si>
  <si>
    <t xml:space="preserve"> Подпрограмма "Разработка материалов Генерального плана и Правил землепользования и застройки территории Кашинского городского округа Тверской области"</t>
  </si>
  <si>
    <t>1710100000</t>
  </si>
  <si>
    <t>1710120010</t>
  </si>
  <si>
    <t xml:space="preserve"> Разработка материалов Генерального плана и Правил землепользования и застройки территории Кашинского городского округа Тверской области</t>
  </si>
  <si>
    <t>1720000000</t>
  </si>
  <si>
    <t>1720100000</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</si>
  <si>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 Тверской области"</t>
  </si>
  <si>
    <t>1720120010</t>
  </si>
  <si>
    <t xml:space="preserve"> Разработка проекта обоснования уменьшения санитарно-защитной зоны сибиреязвенного скотомогильника в районе села Стражково Кашинского городского округа Тверской области</t>
  </si>
  <si>
    <t>0290123330</t>
  </si>
  <si>
    <t>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счет средств областного бюджета</t>
  </si>
  <si>
    <t>0310519006</t>
  </si>
  <si>
    <t xml:space="preserve">Расходы на реализацию программы по поддержке местных инициатив "Обустройство спортивной площадки с мягким покрытием в поселке Стулово Кашинского городского округа Тверской области за счет средств областного бюджета" </t>
  </si>
  <si>
    <t>0830610490</t>
  </si>
  <si>
    <t xml:space="preserve">   Субсидия на иные цели на реализацию проекта «Кашин-город русского сердца. Благоустройства части набережной р.Кашинка вдоль конного проезда (от моста до дома №8 по пл.Пролетарская) </t>
  </si>
  <si>
    <t>Подготовка проектно-сметной документации в дошкольных образовательных организациях</t>
  </si>
  <si>
    <t>Подготовка проектно - сметной документации в общеобразовательных организациях</t>
  </si>
  <si>
    <t>0110120020</t>
  </si>
  <si>
    <t>Установка видеонаблюдения в муниципальных бюджетных дошкольных образовательных организациях</t>
  </si>
  <si>
    <t>0120120080</t>
  </si>
  <si>
    <t>Приобретение покрытия для игровых площадок физкультурно- оздоровительного комплекса открытого типа (зоны безопасности)</t>
  </si>
  <si>
    <t>0120120090</t>
  </si>
  <si>
    <t>Устройство освещения физкультурно- оздоровительного комплекса открытого типа</t>
  </si>
  <si>
    <t>Подготовка проектно - сметной документации для проведения капитального ремонта Обелиска воинам - землякам, погибшим в годы ВОВ 1941-1945 гг. в деревне Верхняя Троица</t>
  </si>
  <si>
    <t>0910700000</t>
  </si>
  <si>
    <t>0910720100</t>
  </si>
  <si>
    <t>Задача "Содействие развитию гражданско-патриотического и духовно-нравственного воспитания молодёжи"</t>
  </si>
  <si>
    <t xml:space="preserve"> Задача "Социальная защита и стимулирование народных дружинников"</t>
  </si>
  <si>
    <t>0110110920</t>
  </si>
  <si>
    <t>Расходы на реализацию мероприятий по обращениям, поступающим к депутатам Законодательного Собрания Тверской области</t>
  </si>
  <si>
    <t>0130110920</t>
  </si>
  <si>
    <t>0210110920</t>
  </si>
  <si>
    <t>Реализация мероприятий по обращениям, поступающим к депутатам Законодательного Собрания Тверской области</t>
  </si>
  <si>
    <t>0130300000</t>
  </si>
  <si>
    <t>0130310480</t>
  </si>
  <si>
    <t>01303S0480</t>
  </si>
  <si>
    <t>Задача "Повышение уровня трудоустройства и трудовой мотивации безработных и ищущих работу граждан за счет создания временных рабочих мест"</t>
  </si>
  <si>
    <t>Организация общественных работ для безработных и ищущих работу граждан</t>
  </si>
  <si>
    <t>01101S1350</t>
  </si>
  <si>
    <t>Расходы на оснащение муниципальных дошкольных образовательных организаций уличными игровыми комплексами</t>
  </si>
  <si>
    <t>0120118000</t>
  </si>
  <si>
    <t>Расходы на реализацию проектов в рамках поддержки школьных инициатив Тверской области</t>
  </si>
  <si>
    <t>1910220020</t>
  </si>
  <si>
    <t>Обустройство детской игровой площадки на территории Кашинского городского округа</t>
  </si>
  <si>
    <t>0110111350</t>
  </si>
  <si>
    <t>1910211180</t>
  </si>
  <si>
    <t>Обустройство мест отдыха детей на территории Кашинского городского округа</t>
  </si>
  <si>
    <t>191F25424F</t>
  </si>
  <si>
    <t xml:space="preserve">Субсидия на иные цели на создание комфортной городской среды в малых городах и исторических поселениях- победителях Всероссийского конкурса лучших проектов создания комфортной городской среды за счет  средств резервного фонда Правительства РФ на реализацию проекта "Кашин-город русского сердца. Благоустройство части набережной р.Кашинка вдоль конного проезда (от моста до дома №8 по пл. Пролетарская)" </t>
  </si>
  <si>
    <t>0510220190</t>
  </si>
  <si>
    <t>Обеспечение функционирования системы персонифиципрванного финансирования дополнительного образования детей</t>
  </si>
  <si>
    <t>0130400000</t>
  </si>
  <si>
    <t>0130420050</t>
  </si>
  <si>
    <t>Задача "Обеспечение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дополнительному образованию за счёт средств бюджетов бюджетной системы, легкость и оперативность смены осваиваемых образовательных программ"</t>
  </si>
  <si>
    <t>Расходы на оплату исполнительных документов в сфере водоснабжения и водоотведения</t>
  </si>
  <si>
    <t>Проведение мероприятий, направленных на формирование социально- значимых жизненных установок, здоровье сбережение</t>
  </si>
  <si>
    <t>к постановлению Администрации</t>
  </si>
  <si>
    <t>Кашинского городского округа</t>
  </si>
  <si>
    <t xml:space="preserve">«Об утверждении отчета об исполнении </t>
  </si>
  <si>
    <t xml:space="preserve">бюджета Кашинского городского </t>
  </si>
  <si>
    <t>Утверждено решением  о бюджете, тыс.руб.</t>
  </si>
  <si>
    <t>Исполнено, тыс.руб</t>
  </si>
  <si>
    <t>% исполнения к утвержден-ному бюджету</t>
  </si>
  <si>
    <t>Приложение № 4</t>
  </si>
  <si>
    <t xml:space="preserve">утверждении отчета об исполнении </t>
  </si>
  <si>
    <t>Ежеквартальный отчет об исполнении расходов  бюджета Кашинского городского округа по разделам и подразделам классификации расходов                                                                                                                            за январь-сентябрь 2022 года</t>
  </si>
  <si>
    <t>округа за январь-сентябрь 2022 года»</t>
  </si>
  <si>
    <t>Ежеквартальный отчет об исполнении расходов бюджета  Кашинского городского округа                                        по ведомственной структуре расходов                                                                                                                                  за январь- сентябрь 2022 года</t>
  </si>
  <si>
    <t>от 17.10.2022  № 722 «Об</t>
  </si>
  <si>
    <t>от 17.10.2022 №722</t>
  </si>
</sst>
</file>

<file path=xl/styles.xml><?xml version="1.0" encoding="utf-8"?>
<styleSheet xmlns="http://schemas.openxmlformats.org/spreadsheetml/2006/main">
  <numFmts count="1">
    <numFmt numFmtId="164" formatCode="#,##0.0"/>
  </numFmts>
  <fonts count="15">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1"/>
      <name val="Calibri"/>
      <family val="2"/>
      <scheme val="minor"/>
    </font>
    <font>
      <sz val="11"/>
      <name val="Times New Roman"/>
      <family val="1"/>
      <charset val="204"/>
    </font>
    <font>
      <sz val="10"/>
      <color rgb="FF000000"/>
      <name val="Times New Roman"/>
      <family val="1"/>
      <charset val="204"/>
    </font>
    <font>
      <sz val="12"/>
      <color rgb="FF000000"/>
      <name val="Times New Roman"/>
      <family val="1"/>
      <charset val="204"/>
    </font>
    <font>
      <b/>
      <sz val="10"/>
      <color rgb="FF000000"/>
      <name val="Times New Roman"/>
      <family val="1"/>
      <charset val="204"/>
    </font>
    <font>
      <sz val="10"/>
      <name val="Times New Roman"/>
      <family val="1"/>
      <charset val="204"/>
    </font>
    <font>
      <sz val="10"/>
      <color rgb="FFFF0000"/>
      <name val="Times New Roman"/>
      <family val="1"/>
      <charset val="204"/>
    </font>
    <font>
      <b/>
      <sz val="14"/>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10">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1">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0" fontId="4" fillId="0" borderId="1"/>
    <xf numFmtId="0" fontId="5" fillId="0" borderId="1"/>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3" fillId="0" borderId="2">
      <alignment vertical="top" wrapText="1"/>
    </xf>
    <xf numFmtId="0" fontId="6" fillId="0" borderId="1"/>
  </cellStyleXfs>
  <cellXfs count="117">
    <xf numFmtId="0" fontId="0" fillId="0" borderId="0" xfId="0"/>
    <xf numFmtId="0" fontId="0" fillId="0" borderId="0" xfId="0" applyProtection="1">
      <protection locked="0"/>
    </xf>
    <xf numFmtId="0" fontId="1" fillId="0" borderId="1" xfId="2" applyNumberFormat="1" applyProtection="1"/>
    <xf numFmtId="0" fontId="7" fillId="0" borderId="0" xfId="0" applyFont="1" applyProtection="1">
      <protection locked="0"/>
    </xf>
    <xf numFmtId="0" fontId="3" fillId="0" borderId="1" xfId="2" applyNumberFormat="1" applyFont="1" applyProtection="1"/>
    <xf numFmtId="0" fontId="9" fillId="0" borderId="1" xfId="2" applyNumberFormat="1" applyFont="1" applyFill="1" applyAlignment="1" applyProtection="1">
      <alignment horizontal="center"/>
    </xf>
    <xf numFmtId="164" fontId="11" fillId="0" borderId="2" xfId="5" applyNumberFormat="1" applyFont="1" applyFill="1" applyAlignment="1" applyProtection="1">
      <alignment horizontal="center" vertical="center" wrapText="1"/>
    </xf>
    <xf numFmtId="164" fontId="11" fillId="0" borderId="2" xfId="8" applyNumberFormat="1" applyFont="1" applyFill="1" applyAlignment="1" applyProtection="1">
      <alignment horizontal="center" vertical="top" shrinkToFit="1"/>
    </xf>
    <xf numFmtId="164" fontId="9" fillId="0" borderId="2" xfId="8" applyNumberFormat="1" applyFont="1" applyFill="1" applyAlignment="1" applyProtection="1">
      <alignment horizontal="center" vertical="top" shrinkToFit="1"/>
    </xf>
    <xf numFmtId="164" fontId="9" fillId="0" borderId="3" xfId="11" applyNumberFormat="1" applyFont="1" applyFill="1" applyAlignment="1" applyProtection="1">
      <alignment horizontal="center" vertical="top" shrinkToFit="1"/>
    </xf>
    <xf numFmtId="0" fontId="9" fillId="0" borderId="5" xfId="5" applyNumberFormat="1" applyFont="1" applyFill="1" applyBorder="1" applyAlignment="1" applyProtection="1">
      <alignment horizontal="center" vertical="center" wrapText="1"/>
    </xf>
    <xf numFmtId="164" fontId="0" fillId="0" borderId="0" xfId="0" applyNumberFormat="1" applyProtection="1">
      <protection locked="0"/>
    </xf>
    <xf numFmtId="0" fontId="0" fillId="0" borderId="1" xfId="0" applyBorder="1" applyProtection="1">
      <protection locked="0"/>
    </xf>
    <xf numFmtId="164" fontId="9" fillId="0" borderId="3" xfId="11" applyNumberFormat="1" applyFont="1" applyFill="1" applyAlignment="1" applyProtection="1">
      <alignment horizontal="right" vertical="top" shrinkToFit="1"/>
    </xf>
    <xf numFmtId="164" fontId="3" fillId="0" borderId="1" xfId="2" applyNumberFormat="1" applyFont="1" applyProtection="1"/>
    <xf numFmtId="1" fontId="9" fillId="0" borderId="2" xfId="7" applyNumberFormat="1" applyFont="1" applyFill="1" applyProtection="1">
      <alignment horizontal="center" vertical="top" shrinkToFit="1"/>
    </xf>
    <xf numFmtId="49" fontId="9" fillId="0" borderId="2" xfId="7" applyNumberFormat="1" applyFont="1" applyFill="1" applyProtection="1">
      <alignment horizontal="center" vertical="top" shrinkToFit="1"/>
    </xf>
    <xf numFmtId="0" fontId="9" fillId="0" borderId="2" xfId="6" applyNumberFormat="1" applyFont="1" applyFill="1" applyProtection="1">
      <alignment vertical="top" wrapText="1"/>
    </xf>
    <xf numFmtId="164" fontId="9" fillId="0" borderId="4" xfId="8" applyNumberFormat="1" applyFont="1" applyFill="1" applyBorder="1" applyAlignment="1" applyProtection="1">
      <alignment horizontal="center" vertical="top" shrinkToFit="1"/>
    </xf>
    <xf numFmtId="164" fontId="12" fillId="0" borderId="2" xfId="8" applyNumberFormat="1" applyFont="1" applyFill="1" applyAlignment="1" applyProtection="1">
      <alignment horizontal="center" vertical="top" shrinkToFit="1"/>
    </xf>
    <xf numFmtId="1" fontId="11" fillId="0" borderId="2" xfId="7" applyNumberFormat="1" applyFont="1" applyFill="1" applyProtection="1">
      <alignment horizontal="center" vertical="top" shrinkToFit="1"/>
    </xf>
    <xf numFmtId="0" fontId="11" fillId="0" borderId="2" xfId="6" applyNumberFormat="1" applyFont="1" applyFill="1" applyProtection="1">
      <alignment vertical="top" wrapText="1"/>
    </xf>
    <xf numFmtId="0" fontId="8" fillId="0" borderId="1" xfId="30" applyFont="1" applyFill="1" applyProtection="1">
      <protection locked="0"/>
    </xf>
    <xf numFmtId="0" fontId="0" fillId="0" borderId="1" xfId="30" applyFont="1" applyProtection="1">
      <protection locked="0"/>
    </xf>
    <xf numFmtId="0" fontId="9" fillId="0" borderId="1" xfId="2" applyNumberFormat="1" applyFont="1" applyFill="1" applyProtection="1"/>
    <xf numFmtId="0" fontId="11" fillId="0" borderId="2" xfId="5" applyNumberFormat="1" applyFont="1" applyFill="1" applyProtection="1">
      <alignment horizontal="center" vertical="center" wrapText="1"/>
    </xf>
    <xf numFmtId="0" fontId="11" fillId="0" borderId="2" xfId="5" applyNumberFormat="1" applyFont="1" applyFill="1" applyAlignment="1" applyProtection="1">
      <alignment horizontal="left" vertical="center" wrapText="1"/>
    </xf>
    <xf numFmtId="0" fontId="7" fillId="0" borderId="1" xfId="30" applyFont="1" applyProtection="1">
      <protection locked="0"/>
    </xf>
    <xf numFmtId="164" fontId="0" fillId="0" borderId="1" xfId="30" applyNumberFormat="1" applyFont="1" applyProtection="1">
      <protection locked="0"/>
    </xf>
    <xf numFmtId="1" fontId="9" fillId="0" borderId="6" xfId="7" applyNumberFormat="1" applyFont="1" applyFill="1" applyBorder="1" applyProtection="1">
      <alignment horizontal="center" vertical="top" shrinkToFit="1"/>
    </xf>
    <xf numFmtId="0" fontId="9" fillId="0" borderId="6" xfId="6" applyNumberFormat="1" applyFont="1" applyFill="1" applyBorder="1" applyProtection="1">
      <alignment vertical="top" wrapText="1"/>
    </xf>
    <xf numFmtId="164" fontId="9" fillId="0" borderId="6" xfId="8" applyNumberFormat="1" applyFont="1" applyFill="1" applyBorder="1" applyAlignment="1" applyProtection="1">
      <alignment horizontal="center" vertical="top" shrinkToFit="1"/>
    </xf>
    <xf numFmtId="1" fontId="9" fillId="0" borderId="5" xfId="7" applyNumberFormat="1" applyFont="1" applyFill="1" applyBorder="1" applyProtection="1">
      <alignment horizontal="center" vertical="top" shrinkToFit="1"/>
    </xf>
    <xf numFmtId="0" fontId="9" fillId="0" borderId="5" xfId="6" applyNumberFormat="1" applyFont="1" applyFill="1" applyBorder="1" applyProtection="1">
      <alignment vertical="top" wrapText="1"/>
    </xf>
    <xf numFmtId="164" fontId="9" fillId="0" borderId="5" xfId="8" applyNumberFormat="1" applyFont="1" applyFill="1" applyBorder="1" applyAlignment="1" applyProtection="1">
      <alignment horizontal="center" vertical="top" shrinkToFit="1"/>
    </xf>
    <xf numFmtId="0" fontId="9" fillId="0" borderId="3" xfId="10" applyNumberFormat="1" applyFont="1" applyFill="1" applyProtection="1">
      <alignment horizontal="right"/>
    </xf>
    <xf numFmtId="0" fontId="8" fillId="0" borderId="1" xfId="30" applyFont="1" applyFill="1" applyAlignment="1" applyProtection="1">
      <alignment horizontal="center"/>
      <protection locked="0"/>
    </xf>
    <xf numFmtId="1" fontId="13" fillId="0" borderId="2" xfId="7" applyNumberFormat="1" applyFont="1" applyFill="1" applyProtection="1">
      <alignment horizontal="center" vertical="top" shrinkToFit="1"/>
    </xf>
    <xf numFmtId="0" fontId="13" fillId="0" borderId="2" xfId="6" applyNumberFormat="1" applyFont="1" applyFill="1" applyProtection="1">
      <alignment vertical="top" wrapText="1"/>
    </xf>
    <xf numFmtId="164" fontId="13" fillId="0" borderId="2" xfId="8" applyNumberFormat="1" applyFont="1" applyFill="1" applyAlignment="1" applyProtection="1">
      <alignment horizontal="center" vertical="top" shrinkToFit="1"/>
    </xf>
    <xf numFmtId="1" fontId="9" fillId="0" borderId="4" xfId="7" applyNumberFormat="1" applyFont="1" applyFill="1" applyBorder="1" applyProtection="1">
      <alignment horizontal="center" vertical="top" shrinkToFit="1"/>
    </xf>
    <xf numFmtId="0" fontId="9" fillId="0" borderId="4" xfId="6" applyNumberFormat="1" applyFont="1" applyFill="1" applyBorder="1" applyProtection="1">
      <alignment vertical="top" wrapText="1"/>
    </xf>
    <xf numFmtId="49" fontId="11" fillId="0" borderId="4" xfId="7" applyNumberFormat="1" applyFont="1" applyFill="1" applyBorder="1" applyProtection="1">
      <alignment horizontal="center" vertical="top" shrinkToFit="1"/>
    </xf>
    <xf numFmtId="0" fontId="11" fillId="0" borderId="4" xfId="6" applyNumberFormat="1" applyFont="1" applyFill="1" applyBorder="1" applyProtection="1">
      <alignment vertical="top" wrapText="1"/>
    </xf>
    <xf numFmtId="164" fontId="11" fillId="0" borderId="4" xfId="8" applyNumberFormat="1" applyFont="1" applyFill="1" applyBorder="1" applyAlignment="1" applyProtection="1">
      <alignment horizontal="center" vertical="top" shrinkToFit="1"/>
    </xf>
    <xf numFmtId="49" fontId="11" fillId="0" borderId="2" xfId="7" applyNumberFormat="1" applyFont="1" applyFill="1" applyProtection="1">
      <alignment horizontal="center" vertical="top" shrinkToFit="1"/>
    </xf>
    <xf numFmtId="49" fontId="11" fillId="0" borderId="2" xfId="5" applyNumberFormat="1" applyFont="1" applyFill="1" applyProtection="1">
      <alignment horizontal="center" vertical="center" wrapText="1"/>
    </xf>
    <xf numFmtId="49" fontId="9" fillId="0" borderId="6" xfId="7" applyNumberFormat="1" applyFont="1" applyFill="1" applyBorder="1" applyProtection="1">
      <alignment horizontal="center" vertical="top" shrinkToFit="1"/>
    </xf>
    <xf numFmtId="49" fontId="9" fillId="0" borderId="4" xfId="7" applyNumberFormat="1" applyFont="1" applyFill="1" applyBorder="1" applyProtection="1">
      <alignment horizontal="center" vertical="top" shrinkToFit="1"/>
    </xf>
    <xf numFmtId="49" fontId="9" fillId="0" borderId="1" xfId="2" applyNumberFormat="1" applyFont="1" applyFill="1" applyProtection="1"/>
    <xf numFmtId="49" fontId="12" fillId="0" borderId="2" xfId="7" applyNumberFormat="1" applyFont="1" applyFill="1" applyProtection="1">
      <alignment horizontal="center" vertical="top" shrinkToFit="1"/>
    </xf>
    <xf numFmtId="1" fontId="12" fillId="0" borderId="2" xfId="7" applyNumberFormat="1" applyFont="1" applyFill="1" applyProtection="1">
      <alignment horizontal="center" vertical="top" shrinkToFit="1"/>
    </xf>
    <xf numFmtId="0" fontId="12" fillId="0" borderId="2" xfId="6" applyNumberFormat="1" applyFont="1" applyFill="1" applyProtection="1">
      <alignment vertical="top" wrapText="1"/>
    </xf>
    <xf numFmtId="0" fontId="8" fillId="0" borderId="0" xfId="0" applyFont="1" applyFill="1" applyProtection="1">
      <protection locked="0"/>
    </xf>
    <xf numFmtId="49" fontId="8" fillId="0" borderId="0" xfId="0" applyNumberFormat="1" applyFont="1" applyFill="1" applyProtection="1">
      <protection locked="0"/>
    </xf>
    <xf numFmtId="0" fontId="8" fillId="0" borderId="1" xfId="0" applyFont="1" applyFill="1" applyBorder="1" applyProtection="1">
      <protection locked="0"/>
    </xf>
    <xf numFmtId="49" fontId="8" fillId="0" borderId="1" xfId="0" applyNumberFormat="1" applyFont="1" applyFill="1" applyBorder="1" applyProtection="1">
      <protection locked="0"/>
    </xf>
    <xf numFmtId="0" fontId="9" fillId="0" borderId="5" xfId="5" applyNumberFormat="1" applyFont="1" applyFill="1" applyBorder="1" applyProtection="1">
      <alignment horizontal="center" vertical="center" wrapText="1"/>
    </xf>
    <xf numFmtId="49" fontId="9" fillId="0" borderId="5" xfId="5" applyNumberFormat="1" applyFont="1" applyFill="1" applyBorder="1" applyProtection="1">
      <alignment horizontal="center" vertical="center" wrapText="1"/>
    </xf>
    <xf numFmtId="164" fontId="7" fillId="0" borderId="0" xfId="0" applyNumberFormat="1" applyFont="1" applyProtection="1">
      <protection locked="0"/>
    </xf>
    <xf numFmtId="164" fontId="9" fillId="0" borderId="4" xfId="11" applyNumberFormat="1" applyFont="1" applyFill="1" applyBorder="1" applyAlignment="1" applyProtection="1">
      <alignment horizontal="center" vertical="top" shrinkToFit="1"/>
    </xf>
    <xf numFmtId="0" fontId="9" fillId="0" borderId="7" xfId="6" applyNumberFormat="1" applyFont="1" applyFill="1" applyBorder="1" applyProtection="1">
      <alignment vertical="top" wrapText="1"/>
    </xf>
    <xf numFmtId="1" fontId="9" fillId="0" borderId="2" xfId="24" applyNumberFormat="1" applyFont="1" applyFill="1" applyAlignment="1" applyProtection="1">
      <alignment horizontal="center" vertical="top" shrinkToFit="1"/>
    </xf>
    <xf numFmtId="0" fontId="0" fillId="0" borderId="0" xfId="0" applyFill="1" applyProtection="1">
      <protection locked="0"/>
    </xf>
    <xf numFmtId="0" fontId="1" fillId="0" borderId="1" xfId="2" applyNumberFormat="1" applyFont="1" applyProtection="1"/>
    <xf numFmtId="0" fontId="6" fillId="0" borderId="1" xfId="30" applyFont="1" applyProtection="1">
      <protection locked="0"/>
    </xf>
    <xf numFmtId="0" fontId="8" fillId="0" borderId="0" xfId="0" applyFont="1" applyFill="1" applyAlignment="1" applyProtection="1">
      <alignment horizontal="center"/>
      <protection locked="0"/>
    </xf>
    <xf numFmtId="0" fontId="9" fillId="0" borderId="2" xfId="13" applyNumberFormat="1" applyFont="1" applyFill="1" applyBorder="1" applyAlignment="1" applyProtection="1">
      <alignment vertical="top" wrapText="1"/>
    </xf>
    <xf numFmtId="49" fontId="9" fillId="0" borderId="2" xfId="24" applyNumberFormat="1" applyFont="1" applyFill="1" applyAlignment="1" applyProtection="1">
      <alignment horizontal="center" vertical="top" shrinkToFit="1"/>
    </xf>
    <xf numFmtId="0" fontId="0" fillId="0" borderId="1" xfId="0" applyFill="1" applyBorder="1" applyProtection="1">
      <protection locked="0"/>
    </xf>
    <xf numFmtId="164" fontId="7" fillId="0" borderId="0" xfId="0" applyNumberFormat="1" applyFont="1" applyFill="1" applyProtection="1">
      <protection locked="0"/>
    </xf>
    <xf numFmtId="0" fontId="7" fillId="0" borderId="0" xfId="0" applyFont="1" applyFill="1" applyProtection="1">
      <protection locked="0"/>
    </xf>
    <xf numFmtId="0" fontId="6" fillId="0" borderId="0" xfId="0" applyFont="1" applyFill="1" applyProtection="1">
      <protection locked="0"/>
    </xf>
    <xf numFmtId="0" fontId="0" fillId="0" borderId="0" xfId="0" applyFont="1" applyFill="1" applyProtection="1">
      <protection locked="0"/>
    </xf>
    <xf numFmtId="0" fontId="0" fillId="0" borderId="0" xfId="0" applyFont="1" applyProtection="1">
      <protection locked="0"/>
    </xf>
    <xf numFmtId="0" fontId="8" fillId="0" borderId="1" xfId="0" applyFont="1" applyFill="1" applyBorder="1" applyAlignment="1" applyProtection="1">
      <alignment horizontal="center"/>
      <protection locked="0"/>
    </xf>
    <xf numFmtId="0" fontId="8" fillId="0" borderId="1" xfId="0" applyFont="1" applyFill="1" applyBorder="1" applyAlignment="1" applyProtection="1">
      <alignment horizontal="left"/>
      <protection locked="0"/>
    </xf>
    <xf numFmtId="49" fontId="12" fillId="0" borderId="0" xfId="0" applyNumberFormat="1" applyFont="1" applyFill="1" applyAlignment="1">
      <alignment vertical="center" wrapText="1"/>
    </xf>
    <xf numFmtId="0" fontId="8" fillId="0" borderId="1" xfId="0" applyFont="1" applyBorder="1" applyProtection="1">
      <protection locked="0"/>
    </xf>
    <xf numFmtId="0" fontId="8" fillId="0" borderId="1" xfId="0" applyFont="1" applyBorder="1" applyAlignment="1">
      <alignment horizontal="left" vertical="top" wrapText="1"/>
    </xf>
    <xf numFmtId="0" fontId="8" fillId="0" borderId="1" xfId="0" applyFont="1" applyBorder="1" applyAlignment="1">
      <alignment horizontal="left" vertical="top"/>
    </xf>
    <xf numFmtId="0" fontId="8" fillId="0" borderId="1" xfId="0" applyFont="1" applyBorder="1" applyAlignment="1">
      <alignment horizontal="justify" vertical="top" wrapText="1"/>
    </xf>
    <xf numFmtId="0" fontId="8" fillId="0" borderId="1" xfId="0" applyFont="1" applyFill="1" applyBorder="1" applyAlignment="1" applyProtection="1">
      <protection locked="0"/>
    </xf>
    <xf numFmtId="0" fontId="14" fillId="0" borderId="1" xfId="0" applyNumberFormat="1" applyFont="1" applyBorder="1" applyAlignment="1" applyProtection="1">
      <alignment wrapText="1"/>
      <protection locked="0"/>
    </xf>
    <xf numFmtId="0" fontId="8" fillId="0" borderId="1" xfId="0" applyFont="1" applyBorder="1" applyAlignment="1">
      <alignment vertical="top"/>
    </xf>
    <xf numFmtId="0" fontId="8" fillId="0" borderId="1" xfId="0" applyFont="1" applyBorder="1" applyAlignment="1">
      <alignment vertical="top" wrapText="1"/>
    </xf>
    <xf numFmtId="0" fontId="14" fillId="0" borderId="1" xfId="0" applyFont="1" applyFill="1" applyBorder="1" applyAlignment="1" applyProtection="1">
      <alignment vertical="center" wrapText="1"/>
      <protection locked="0"/>
    </xf>
    <xf numFmtId="0" fontId="14" fillId="0" borderId="1" xfId="0" applyFont="1" applyBorder="1" applyAlignment="1" applyProtection="1">
      <alignment vertical="center" wrapText="1"/>
      <protection locked="0"/>
    </xf>
    <xf numFmtId="164" fontId="9" fillId="0" borderId="2" xfId="5" applyNumberFormat="1" applyFont="1" applyFill="1" applyAlignment="1" applyProtection="1">
      <alignment horizontal="center" vertical="center" wrapText="1"/>
    </xf>
    <xf numFmtId="164" fontId="11" fillId="0" borderId="2" xfId="5" applyNumberFormat="1" applyFont="1" applyFill="1" applyAlignment="1" applyProtection="1">
      <alignment horizontal="center" vertical="top" wrapText="1"/>
    </xf>
    <xf numFmtId="164" fontId="9" fillId="0" borderId="2" xfId="5" applyNumberFormat="1" applyFont="1" applyFill="1" applyAlignment="1" applyProtection="1">
      <alignment horizontal="center" vertical="top" wrapText="1"/>
    </xf>
    <xf numFmtId="0" fontId="8" fillId="0" borderId="1" xfId="0" applyFont="1" applyBorder="1" applyAlignment="1">
      <alignment horizontal="justify" vertical="top"/>
    </xf>
    <xf numFmtId="0" fontId="14" fillId="0" borderId="1" xfId="0" applyNumberFormat="1" applyFont="1" applyBorder="1" applyAlignment="1" applyProtection="1">
      <alignment horizontal="center" wrapText="1"/>
      <protection locked="0"/>
    </xf>
    <xf numFmtId="0" fontId="10" fillId="0" borderId="1" xfId="3" applyNumberFormat="1" applyFont="1" applyFill="1" applyProtection="1">
      <alignment horizontal="center"/>
    </xf>
    <xf numFmtId="0" fontId="10" fillId="0" borderId="1" xfId="3" applyFont="1" applyFill="1">
      <alignment horizontal="center"/>
    </xf>
    <xf numFmtId="0" fontId="9" fillId="0" borderId="1" xfId="4" applyNumberFormat="1" applyFont="1" applyFill="1" applyProtection="1">
      <alignment horizontal="right"/>
    </xf>
    <xf numFmtId="0" fontId="9" fillId="0" borderId="1" xfId="4" applyFont="1" applyFill="1">
      <alignment horizontal="right"/>
    </xf>
    <xf numFmtId="0" fontId="9" fillId="0" borderId="4" xfId="5" applyNumberFormat="1" applyFont="1" applyFill="1" applyBorder="1" applyAlignment="1" applyProtection="1">
      <alignment horizontal="center" vertical="center" wrapText="1"/>
    </xf>
    <xf numFmtId="0" fontId="0" fillId="0" borderId="4" xfId="0" applyBorder="1" applyAlignment="1"/>
    <xf numFmtId="0" fontId="9" fillId="0" borderId="8" xfId="5" applyNumberFormat="1" applyFont="1" applyFill="1" applyBorder="1" applyAlignment="1" applyProtection="1">
      <alignment horizontal="center" vertical="center" wrapText="1"/>
    </xf>
    <xf numFmtId="0" fontId="9" fillId="0" borderId="9" xfId="5" applyNumberFormat="1" applyFont="1" applyFill="1" applyBorder="1" applyAlignment="1" applyProtection="1">
      <alignment horizontal="center" vertical="center" wrapText="1"/>
    </xf>
    <xf numFmtId="0" fontId="9" fillId="0" borderId="8" xfId="2" applyNumberFormat="1" applyFont="1" applyBorder="1" applyAlignment="1" applyProtection="1">
      <alignment horizontal="center" vertical="center" wrapText="1"/>
    </xf>
    <xf numFmtId="0" fontId="9" fillId="0" borderId="9" xfId="2" applyNumberFormat="1" applyFont="1" applyBorder="1" applyAlignment="1" applyProtection="1">
      <alignment horizontal="center" vertical="center" wrapText="1"/>
    </xf>
    <xf numFmtId="0" fontId="9" fillId="0" borderId="1" xfId="13" applyNumberFormat="1" applyFont="1" applyFill="1" applyProtection="1">
      <alignment horizontal="left" wrapText="1"/>
    </xf>
    <xf numFmtId="0" fontId="9" fillId="0" borderId="1" xfId="13" applyFont="1" applyFill="1">
      <alignment horizontal="left" wrapText="1"/>
    </xf>
    <xf numFmtId="0" fontId="8" fillId="0" borderId="1" xfId="0" applyFont="1" applyFill="1" applyBorder="1" applyAlignment="1" applyProtection="1">
      <alignment horizontal="left"/>
      <protection locked="0"/>
    </xf>
    <xf numFmtId="0" fontId="8" fillId="0" borderId="1" xfId="0" applyFont="1" applyBorder="1" applyAlignment="1">
      <alignment horizontal="left" vertical="top" wrapText="1"/>
    </xf>
    <xf numFmtId="0" fontId="8" fillId="0" borderId="1" xfId="0" applyFont="1" applyBorder="1" applyAlignment="1">
      <alignment horizontal="left" vertical="top"/>
    </xf>
    <xf numFmtId="0" fontId="8" fillId="0" borderId="1" xfId="0" applyFont="1" applyBorder="1" applyAlignment="1">
      <alignment horizontal="justify" vertical="top" wrapText="1"/>
    </xf>
    <xf numFmtId="0" fontId="9" fillId="0" borderId="1" xfId="13" applyNumberFormat="1" applyFont="1" applyFill="1" applyAlignment="1" applyProtection="1">
      <alignment horizontal="right" wrapText="1"/>
    </xf>
    <xf numFmtId="0" fontId="9" fillId="0" borderId="1" xfId="13" applyFont="1" applyFill="1" applyAlignment="1">
      <alignment horizontal="right" wrapText="1"/>
    </xf>
    <xf numFmtId="0" fontId="8" fillId="0" borderId="1" xfId="0" applyFont="1" applyBorder="1" applyAlignment="1">
      <alignment horizontal="left" vertical="top" wrapText="1" indent="30"/>
    </xf>
    <xf numFmtId="0" fontId="8" fillId="0" borderId="1" xfId="0" applyFont="1" applyBorder="1" applyAlignment="1">
      <alignment horizontal="left" vertical="top" indent="30"/>
    </xf>
    <xf numFmtId="0" fontId="8" fillId="0" borderId="1" xfId="0" applyFont="1" applyFill="1" applyBorder="1" applyAlignment="1" applyProtection="1">
      <alignment horizontal="left" indent="30"/>
      <protection locked="0"/>
    </xf>
    <xf numFmtId="0" fontId="8" fillId="0" borderId="1" xfId="0" applyFont="1" applyBorder="1" applyAlignment="1" applyProtection="1">
      <alignment horizontal="left" indent="30"/>
      <protection locked="0"/>
    </xf>
    <xf numFmtId="0" fontId="14" fillId="0" borderId="1" xfId="0" applyFont="1" applyFill="1" applyBorder="1" applyAlignment="1" applyProtection="1">
      <alignment horizontal="center" vertical="center" wrapText="1"/>
      <protection locked="0"/>
    </xf>
    <xf numFmtId="49" fontId="9" fillId="0" borderId="4" xfId="5" applyNumberFormat="1" applyFont="1" applyFill="1" applyBorder="1" applyAlignment="1" applyProtection="1">
      <alignment horizontal="center" vertical="center" wrapText="1"/>
    </xf>
  </cellXfs>
  <cellStyles count="31">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20"/>
    <cellStyle name="xl25" xfId="21"/>
    <cellStyle name="xl26" xfId="1"/>
    <cellStyle name="xl27" xfId="10"/>
    <cellStyle name="xl28" xfId="22"/>
    <cellStyle name="xl29" xfId="23"/>
    <cellStyle name="xl30" xfId="3"/>
    <cellStyle name="xl31" xfId="4"/>
    <cellStyle name="xl32" xfId="13"/>
    <cellStyle name="xl33" xfId="6"/>
    <cellStyle name="xl34" xfId="24"/>
    <cellStyle name="xl35" xfId="7"/>
    <cellStyle name="xl36" xfId="25"/>
    <cellStyle name="xl37" xfId="26"/>
    <cellStyle name="xl38" xfId="27"/>
    <cellStyle name="xl39" xfId="28"/>
    <cellStyle name="xl61" xfId="29"/>
    <cellStyle name="Обычный" xfId="0" builtinId="0"/>
    <cellStyle name="Обычный 2" xfId="3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Q531"/>
  <sheetViews>
    <sheetView showGridLines="0" tabSelected="1" zoomScaleSheetLayoutView="100" workbookViewId="0">
      <selection activeCell="B3" sqref="B3"/>
    </sheetView>
  </sheetViews>
  <sheetFormatPr defaultColWidth="9.140625" defaultRowHeight="15" outlineLevelRow="6"/>
  <cols>
    <col min="1" max="1" width="7.7109375" style="22" customWidth="1"/>
    <col min="2" max="2" width="53.85546875" style="22" customWidth="1"/>
    <col min="3" max="5" width="11.7109375" style="36" customWidth="1"/>
    <col min="6" max="6" width="9.140625" style="23" customWidth="1"/>
    <col min="7" max="16384" width="9.140625" style="23"/>
  </cols>
  <sheetData>
    <row r="1" spans="1:17" s="12" customFormat="1">
      <c r="A1" s="78"/>
      <c r="B1" s="76"/>
      <c r="C1" s="105" t="s">
        <v>646</v>
      </c>
      <c r="D1" s="105"/>
      <c r="E1" s="105"/>
      <c r="F1" s="76"/>
      <c r="G1" s="76"/>
      <c r="H1" s="76"/>
      <c r="I1" s="76"/>
      <c r="J1" s="76"/>
    </row>
    <row r="2" spans="1:17" s="12" customFormat="1" ht="15" customHeight="1">
      <c r="A2" s="78"/>
      <c r="B2" s="79"/>
      <c r="C2" s="106" t="s">
        <v>733</v>
      </c>
      <c r="D2" s="106"/>
      <c r="E2" s="106"/>
      <c r="F2" s="79"/>
      <c r="G2" s="79"/>
      <c r="H2" s="79"/>
      <c r="I2" s="79"/>
      <c r="J2" s="79"/>
    </row>
    <row r="3" spans="1:17" s="12" customFormat="1">
      <c r="A3" s="78"/>
      <c r="B3" s="80"/>
      <c r="C3" s="107" t="s">
        <v>734</v>
      </c>
      <c r="D3" s="107"/>
      <c r="E3" s="107"/>
      <c r="F3" s="80"/>
      <c r="G3" s="80"/>
      <c r="H3" s="80"/>
      <c r="I3" s="80"/>
      <c r="J3" s="80"/>
    </row>
    <row r="4" spans="1:17" s="12" customFormat="1">
      <c r="A4" s="78"/>
      <c r="B4" s="76"/>
      <c r="C4" s="105" t="s">
        <v>746</v>
      </c>
      <c r="D4" s="105"/>
      <c r="E4" s="105"/>
      <c r="F4" s="75"/>
      <c r="G4" s="75"/>
      <c r="H4" s="75"/>
      <c r="I4" s="75"/>
      <c r="J4" s="75"/>
    </row>
    <row r="5" spans="1:17" s="12" customFormat="1">
      <c r="A5" s="78"/>
      <c r="B5" s="76"/>
      <c r="C5" s="105" t="s">
        <v>735</v>
      </c>
      <c r="D5" s="105"/>
      <c r="E5" s="105"/>
      <c r="F5" s="75"/>
      <c r="G5" s="75"/>
      <c r="H5" s="75"/>
      <c r="I5" s="75"/>
      <c r="J5" s="75"/>
    </row>
    <row r="6" spans="1:17" s="12" customFormat="1">
      <c r="A6" s="55"/>
      <c r="B6" s="80"/>
      <c r="C6" s="107" t="s">
        <v>736</v>
      </c>
      <c r="D6" s="107"/>
      <c r="E6" s="107"/>
      <c r="F6" s="80"/>
      <c r="G6" s="80"/>
      <c r="H6" s="80"/>
      <c r="I6" s="80"/>
      <c r="J6" s="80"/>
    </row>
    <row r="7" spans="1:17" s="12" customFormat="1" ht="15" customHeight="1">
      <c r="A7" s="55"/>
      <c r="B7" s="81"/>
      <c r="C7" s="108" t="s">
        <v>743</v>
      </c>
      <c r="D7" s="108"/>
      <c r="E7" s="108"/>
      <c r="F7" s="81"/>
      <c r="G7" s="81"/>
      <c r="H7" s="81"/>
      <c r="I7" s="81"/>
      <c r="J7" s="81"/>
    </row>
    <row r="8" spans="1:17" s="12" customFormat="1" ht="15" customHeight="1">
      <c r="A8" s="55"/>
      <c r="B8" s="82"/>
      <c r="C8" s="82"/>
      <c r="D8" s="82"/>
      <c r="E8" s="75"/>
      <c r="F8" s="82"/>
      <c r="G8" s="91"/>
      <c r="H8" s="91"/>
      <c r="I8" s="91"/>
      <c r="J8" s="91"/>
      <c r="K8" s="91"/>
      <c r="L8" s="91"/>
      <c r="M8" s="91"/>
      <c r="N8" s="91"/>
      <c r="O8" s="91"/>
    </row>
    <row r="9" spans="1:17" s="12" customFormat="1" ht="74.25" customHeight="1">
      <c r="A9" s="92" t="s">
        <v>742</v>
      </c>
      <c r="B9" s="92"/>
      <c r="C9" s="92"/>
      <c r="D9" s="92"/>
      <c r="E9" s="92"/>
      <c r="F9" s="83"/>
      <c r="G9" s="83"/>
      <c r="H9" s="83"/>
      <c r="I9" s="83"/>
      <c r="J9" s="83"/>
      <c r="K9" s="83"/>
      <c r="L9" s="83"/>
      <c r="M9" s="83"/>
      <c r="N9" s="83"/>
      <c r="O9" s="83"/>
      <c r="P9" s="83"/>
      <c r="Q9" s="2"/>
    </row>
    <row r="10" spans="1:17" ht="15.75" customHeight="1">
      <c r="B10" s="93"/>
      <c r="C10" s="94"/>
      <c r="D10" s="94"/>
      <c r="E10" s="94"/>
      <c r="F10" s="2"/>
    </row>
    <row r="11" spans="1:17" ht="12" customHeight="1">
      <c r="B11" s="95"/>
      <c r="C11" s="96"/>
      <c r="D11" s="96"/>
      <c r="E11" s="96"/>
      <c r="F11" s="2"/>
    </row>
    <row r="12" spans="1:17" ht="15" customHeight="1">
      <c r="A12" s="97" t="s">
        <v>524</v>
      </c>
      <c r="B12" s="97" t="s">
        <v>527</v>
      </c>
      <c r="C12" s="99" t="s">
        <v>737</v>
      </c>
      <c r="D12" s="99" t="s">
        <v>738</v>
      </c>
      <c r="E12" s="101" t="s">
        <v>739</v>
      </c>
      <c r="F12" s="2"/>
    </row>
    <row r="13" spans="1:17" ht="52.5" customHeight="1">
      <c r="A13" s="98"/>
      <c r="B13" s="98"/>
      <c r="C13" s="100"/>
      <c r="D13" s="100"/>
      <c r="E13" s="102"/>
      <c r="F13" s="2"/>
    </row>
    <row r="14" spans="1:17" ht="15.75" customHeight="1">
      <c r="A14" s="57">
        <v>1</v>
      </c>
      <c r="B14" s="57">
        <v>2</v>
      </c>
      <c r="C14" s="10">
        <v>3</v>
      </c>
      <c r="D14" s="10">
        <v>4</v>
      </c>
      <c r="E14" s="10">
        <v>5</v>
      </c>
      <c r="F14" s="2"/>
    </row>
    <row r="15" spans="1:17" s="27" customFormat="1" ht="15.75" customHeight="1">
      <c r="A15" s="25"/>
      <c r="B15" s="26" t="s">
        <v>536</v>
      </c>
      <c r="C15" s="6">
        <f>C16+C127+C163+C229+C313+C414+C435+C485+C518</f>
        <v>779146.5</v>
      </c>
      <c r="D15" s="6">
        <f>D16+D127+D163+D229+D313+D414+D435+D485+D518</f>
        <v>534974.30000000005</v>
      </c>
      <c r="E15" s="89">
        <f>D15/C15*100</f>
        <v>68.661580331811805</v>
      </c>
      <c r="F15" s="14"/>
    </row>
    <row r="16" spans="1:17" s="27" customFormat="1">
      <c r="A16" s="20" t="s">
        <v>1</v>
      </c>
      <c r="B16" s="21" t="s">
        <v>250</v>
      </c>
      <c r="C16" s="7">
        <f>C17+C23+C37+C43+C52+C57</f>
        <v>72573.2</v>
      </c>
      <c r="D16" s="7">
        <f>D17+D23+D37+D43+D52+D57</f>
        <v>47241.600000000006</v>
      </c>
      <c r="E16" s="89">
        <f t="shared" ref="E16:E79" si="0">D16/C16*100</f>
        <v>65.09510397777693</v>
      </c>
      <c r="F16" s="4"/>
    </row>
    <row r="17" spans="1:7" ht="25.5" outlineLevel="1">
      <c r="A17" s="15" t="s">
        <v>12</v>
      </c>
      <c r="B17" s="17" t="s">
        <v>261</v>
      </c>
      <c r="C17" s="8">
        <f>ведомственная!F25</f>
        <v>1792</v>
      </c>
      <c r="D17" s="8">
        <f>ведомственная!G25</f>
        <v>1256.8</v>
      </c>
      <c r="E17" s="90">
        <f t="shared" si="0"/>
        <v>70.133928571428569</v>
      </c>
      <c r="F17" s="2"/>
    </row>
    <row r="18" spans="1:7" ht="51" hidden="1" outlineLevel="2">
      <c r="A18" s="15" t="s">
        <v>12</v>
      </c>
      <c r="B18" s="17" t="s">
        <v>262</v>
      </c>
      <c r="C18" s="8">
        <f>C19</f>
        <v>1792</v>
      </c>
      <c r="D18" s="8">
        <f t="shared" ref="D18:D21" si="1">D19</f>
        <v>1256.8</v>
      </c>
      <c r="E18" s="90">
        <f t="shared" si="0"/>
        <v>70.133928571428569</v>
      </c>
      <c r="F18" s="2"/>
      <c r="G18" s="28"/>
    </row>
    <row r="19" spans="1:7" ht="25.5" hidden="1" outlineLevel="3">
      <c r="A19" s="15" t="s">
        <v>12</v>
      </c>
      <c r="B19" s="17" t="s">
        <v>310</v>
      </c>
      <c r="C19" s="8">
        <f>C20</f>
        <v>1792</v>
      </c>
      <c r="D19" s="8">
        <f t="shared" si="1"/>
        <v>1256.8</v>
      </c>
      <c r="E19" s="90">
        <f t="shared" si="0"/>
        <v>70.133928571428569</v>
      </c>
      <c r="F19" s="2"/>
    </row>
    <row r="20" spans="1:7" ht="25.5" hidden="1" outlineLevel="4">
      <c r="A20" s="15" t="s">
        <v>12</v>
      </c>
      <c r="B20" s="17" t="s">
        <v>311</v>
      </c>
      <c r="C20" s="8">
        <f>C21</f>
        <v>1792</v>
      </c>
      <c r="D20" s="8">
        <f t="shared" si="1"/>
        <v>1256.8</v>
      </c>
      <c r="E20" s="90">
        <f t="shared" si="0"/>
        <v>70.133928571428569</v>
      </c>
      <c r="F20" s="2"/>
    </row>
    <row r="21" spans="1:7" hidden="1" outlineLevel="5">
      <c r="A21" s="15" t="s">
        <v>12</v>
      </c>
      <c r="B21" s="17" t="s">
        <v>312</v>
      </c>
      <c r="C21" s="8">
        <f>C22</f>
        <v>1792</v>
      </c>
      <c r="D21" s="8">
        <f t="shared" si="1"/>
        <v>1256.8</v>
      </c>
      <c r="E21" s="90">
        <f t="shared" si="0"/>
        <v>70.133928571428569</v>
      </c>
      <c r="F21" s="2"/>
    </row>
    <row r="22" spans="1:7" ht="51" hidden="1" outlineLevel="6">
      <c r="A22" s="15" t="s">
        <v>12</v>
      </c>
      <c r="B22" s="17" t="s">
        <v>304</v>
      </c>
      <c r="C22" s="8">
        <f>ведомственная!F30</f>
        <v>1792</v>
      </c>
      <c r="D22" s="8">
        <f>ведомственная!G30</f>
        <v>1256.8</v>
      </c>
      <c r="E22" s="90">
        <f t="shared" si="0"/>
        <v>70.133928571428569</v>
      </c>
      <c r="F22" s="2"/>
    </row>
    <row r="23" spans="1:7" ht="38.25" outlineLevel="1" collapsed="1">
      <c r="A23" s="15" t="s">
        <v>17</v>
      </c>
      <c r="B23" s="17" t="s">
        <v>263</v>
      </c>
      <c r="C23" s="8">
        <f>ведомственная!F31</f>
        <v>39777.699999999997</v>
      </c>
      <c r="D23" s="8">
        <f>ведомственная!G31</f>
        <v>26491.7</v>
      </c>
      <c r="E23" s="90">
        <f t="shared" si="0"/>
        <v>66.599376032299503</v>
      </c>
      <c r="F23" s="2"/>
    </row>
    <row r="24" spans="1:7" ht="51" hidden="1" outlineLevel="2">
      <c r="A24" s="15" t="s">
        <v>17</v>
      </c>
      <c r="B24" s="17" t="s">
        <v>262</v>
      </c>
      <c r="C24" s="8" t="e">
        <f>C25+C30</f>
        <v>#REF!</v>
      </c>
      <c r="D24" s="8" t="e">
        <f>D25+D30</f>
        <v>#REF!</v>
      </c>
      <c r="E24" s="90" t="e">
        <f t="shared" si="0"/>
        <v>#REF!</v>
      </c>
      <c r="F24" s="2"/>
    </row>
    <row r="25" spans="1:7" ht="51" hidden="1" outlineLevel="3">
      <c r="A25" s="15" t="s">
        <v>17</v>
      </c>
      <c r="B25" s="17" t="s">
        <v>313</v>
      </c>
      <c r="C25" s="8">
        <f t="shared" ref="C25:D26" si="2">C26</f>
        <v>350</v>
      </c>
      <c r="D25" s="8">
        <f t="shared" si="2"/>
        <v>239</v>
      </c>
      <c r="E25" s="90">
        <f t="shared" si="0"/>
        <v>68.285714285714278</v>
      </c>
      <c r="F25" s="2"/>
    </row>
    <row r="26" spans="1:7" ht="63.75" hidden="1" outlineLevel="4">
      <c r="A26" s="15" t="s">
        <v>17</v>
      </c>
      <c r="B26" s="17" t="s">
        <v>314</v>
      </c>
      <c r="C26" s="8">
        <f t="shared" si="2"/>
        <v>350</v>
      </c>
      <c r="D26" s="8">
        <f t="shared" si="2"/>
        <v>239</v>
      </c>
      <c r="E26" s="90">
        <f t="shared" si="0"/>
        <v>68.285714285714278</v>
      </c>
      <c r="F26" s="2"/>
    </row>
    <row r="27" spans="1:7" ht="38.25" hidden="1" outlineLevel="5">
      <c r="A27" s="15" t="s">
        <v>17</v>
      </c>
      <c r="B27" s="17" t="s">
        <v>315</v>
      </c>
      <c r="C27" s="8">
        <f>C28+C29</f>
        <v>350</v>
      </c>
      <c r="D27" s="8">
        <f>D28+D29</f>
        <v>239</v>
      </c>
      <c r="E27" s="90">
        <f t="shared" si="0"/>
        <v>68.285714285714278</v>
      </c>
      <c r="F27" s="2"/>
    </row>
    <row r="28" spans="1:7" ht="51" hidden="1" outlineLevel="6">
      <c r="A28" s="15" t="s">
        <v>17</v>
      </c>
      <c r="B28" s="17" t="s">
        <v>304</v>
      </c>
      <c r="C28" s="8">
        <f>ведомственная!F36</f>
        <v>284.60000000000002</v>
      </c>
      <c r="D28" s="8">
        <f>ведомственная!G36</f>
        <v>217.4</v>
      </c>
      <c r="E28" s="90">
        <f t="shared" si="0"/>
        <v>76.3879128601546</v>
      </c>
      <c r="F28" s="2"/>
    </row>
    <row r="29" spans="1:7" ht="25.5" hidden="1" outlineLevel="6">
      <c r="A29" s="15" t="s">
        <v>17</v>
      </c>
      <c r="B29" s="17" t="s">
        <v>305</v>
      </c>
      <c r="C29" s="8">
        <f>ведомственная!F37</f>
        <v>65.400000000000006</v>
      </c>
      <c r="D29" s="8">
        <f>ведомственная!G37</f>
        <v>21.6</v>
      </c>
      <c r="E29" s="90">
        <f t="shared" si="0"/>
        <v>33.027522935779821</v>
      </c>
      <c r="F29" s="2"/>
    </row>
    <row r="30" spans="1:7" ht="25.5" hidden="1" outlineLevel="3">
      <c r="A30" s="15" t="s">
        <v>17</v>
      </c>
      <c r="B30" s="17" t="s">
        <v>310</v>
      </c>
      <c r="C30" s="8" t="e">
        <f t="shared" ref="C30:D31" si="3">C31</f>
        <v>#REF!</v>
      </c>
      <c r="D30" s="8" t="e">
        <f t="shared" si="3"/>
        <v>#REF!</v>
      </c>
      <c r="E30" s="90" t="e">
        <f t="shared" si="0"/>
        <v>#REF!</v>
      </c>
      <c r="F30" s="2"/>
    </row>
    <row r="31" spans="1:7" ht="25.5" hidden="1" outlineLevel="4">
      <c r="A31" s="15" t="s">
        <v>17</v>
      </c>
      <c r="B31" s="17" t="s">
        <v>311</v>
      </c>
      <c r="C31" s="8" t="e">
        <f t="shared" si="3"/>
        <v>#REF!</v>
      </c>
      <c r="D31" s="8" t="e">
        <f t="shared" si="3"/>
        <v>#REF!</v>
      </c>
      <c r="E31" s="90" t="e">
        <f t="shared" si="0"/>
        <v>#REF!</v>
      </c>
      <c r="F31" s="2"/>
    </row>
    <row r="32" spans="1:7" ht="51" hidden="1" outlineLevel="5">
      <c r="A32" s="15" t="s">
        <v>17</v>
      </c>
      <c r="B32" s="17" t="s">
        <v>317</v>
      </c>
      <c r="C32" s="8" t="e">
        <f>C33+C34+C35+C36</f>
        <v>#REF!</v>
      </c>
      <c r="D32" s="8" t="e">
        <f>D33+D34+D35+D36</f>
        <v>#REF!</v>
      </c>
      <c r="E32" s="90" t="e">
        <f t="shared" si="0"/>
        <v>#REF!</v>
      </c>
      <c r="F32" s="2"/>
    </row>
    <row r="33" spans="1:6" ht="51" hidden="1" outlineLevel="6">
      <c r="A33" s="15" t="s">
        <v>17</v>
      </c>
      <c r="B33" s="17" t="s">
        <v>304</v>
      </c>
      <c r="C33" s="8">
        <f>ведомственная!F41</f>
        <v>31571.7</v>
      </c>
      <c r="D33" s="8">
        <f>ведомственная!G41</f>
        <v>20386.900000000001</v>
      </c>
      <c r="E33" s="90">
        <f t="shared" si="0"/>
        <v>64.573336247335433</v>
      </c>
      <c r="F33" s="2"/>
    </row>
    <row r="34" spans="1:6" ht="25.5" hidden="1" outlineLevel="6">
      <c r="A34" s="15" t="s">
        <v>17</v>
      </c>
      <c r="B34" s="17" t="s">
        <v>305</v>
      </c>
      <c r="C34" s="8">
        <f>ведомственная!F42</f>
        <v>7430.4</v>
      </c>
      <c r="D34" s="8">
        <f>ведомственная!G42</f>
        <v>5476.3</v>
      </c>
      <c r="E34" s="90">
        <f t="shared" si="0"/>
        <v>73.701281223083555</v>
      </c>
      <c r="F34" s="2"/>
    </row>
    <row r="35" spans="1:6" hidden="1" outlineLevel="6">
      <c r="A35" s="15" t="s">
        <v>17</v>
      </c>
      <c r="B35" s="17" t="s">
        <v>316</v>
      </c>
      <c r="C35" s="8" t="e">
        <f>ведомственная!#REF!</f>
        <v>#REF!</v>
      </c>
      <c r="D35" s="8" t="e">
        <f>ведомственная!#REF!</f>
        <v>#REF!</v>
      </c>
      <c r="E35" s="90" t="e">
        <f t="shared" si="0"/>
        <v>#REF!</v>
      </c>
      <c r="F35" s="2"/>
    </row>
    <row r="36" spans="1:6" hidden="1" outlineLevel="6">
      <c r="A36" s="15" t="s">
        <v>17</v>
      </c>
      <c r="B36" s="17" t="s">
        <v>306</v>
      </c>
      <c r="C36" s="8">
        <f>ведомственная!F43</f>
        <v>425.6</v>
      </c>
      <c r="D36" s="8">
        <f>ведомственная!G43</f>
        <v>389.5</v>
      </c>
      <c r="E36" s="90">
        <f t="shared" si="0"/>
        <v>91.517857142857139</v>
      </c>
      <c r="F36" s="2"/>
    </row>
    <row r="37" spans="1:6" outlineLevel="1" collapsed="1">
      <c r="A37" s="15" t="s">
        <v>23</v>
      </c>
      <c r="B37" s="17" t="s">
        <v>264</v>
      </c>
      <c r="C37" s="8">
        <f>ведомственная!F44</f>
        <v>158.30000000000001</v>
      </c>
      <c r="D37" s="8">
        <f>ведомственная!G44</f>
        <v>78.2</v>
      </c>
      <c r="E37" s="90">
        <f t="shared" si="0"/>
        <v>49.399873657612126</v>
      </c>
      <c r="F37" s="2"/>
    </row>
    <row r="38" spans="1:6" ht="51" hidden="1" outlineLevel="2">
      <c r="A38" s="15" t="s">
        <v>23</v>
      </c>
      <c r="B38" s="17" t="s">
        <v>262</v>
      </c>
      <c r="C38" s="8">
        <f>C39</f>
        <v>0</v>
      </c>
      <c r="D38" s="8">
        <f t="shared" ref="D38:D41" si="4">D39</f>
        <v>0</v>
      </c>
      <c r="E38" s="90" t="e">
        <f t="shared" si="0"/>
        <v>#DIV/0!</v>
      </c>
      <c r="F38" s="2"/>
    </row>
    <row r="39" spans="1:6" ht="51" hidden="1" outlineLevel="3">
      <c r="A39" s="15" t="s">
        <v>23</v>
      </c>
      <c r="B39" s="17" t="s">
        <v>313</v>
      </c>
      <c r="C39" s="8">
        <f>C40</f>
        <v>0</v>
      </c>
      <c r="D39" s="8">
        <f t="shared" si="4"/>
        <v>0</v>
      </c>
      <c r="E39" s="90" t="e">
        <f t="shared" si="0"/>
        <v>#DIV/0!</v>
      </c>
      <c r="F39" s="2"/>
    </row>
    <row r="40" spans="1:6" ht="63.75" hidden="1" outlineLevel="4">
      <c r="A40" s="15" t="s">
        <v>23</v>
      </c>
      <c r="B40" s="17" t="s">
        <v>314</v>
      </c>
      <c r="C40" s="8">
        <f>C41</f>
        <v>0</v>
      </c>
      <c r="D40" s="8">
        <f t="shared" si="4"/>
        <v>0</v>
      </c>
      <c r="E40" s="90" t="e">
        <f t="shared" si="0"/>
        <v>#DIV/0!</v>
      </c>
      <c r="F40" s="2"/>
    </row>
    <row r="41" spans="1:6" ht="38.25" hidden="1" outlineLevel="5">
      <c r="A41" s="15" t="s">
        <v>23</v>
      </c>
      <c r="B41" s="17" t="s">
        <v>318</v>
      </c>
      <c r="C41" s="8">
        <f>C42</f>
        <v>0</v>
      </c>
      <c r="D41" s="8">
        <f t="shared" si="4"/>
        <v>0</v>
      </c>
      <c r="E41" s="90" t="e">
        <f t="shared" si="0"/>
        <v>#DIV/0!</v>
      </c>
      <c r="F41" s="2"/>
    </row>
    <row r="42" spans="1:6" ht="25.5" hidden="1" outlineLevel="6">
      <c r="A42" s="15" t="s">
        <v>23</v>
      </c>
      <c r="B42" s="17" t="s">
        <v>305</v>
      </c>
      <c r="C42" s="8"/>
      <c r="D42" s="8"/>
      <c r="E42" s="90" t="e">
        <f t="shared" si="0"/>
        <v>#DIV/0!</v>
      </c>
      <c r="F42" s="2"/>
    </row>
    <row r="43" spans="1:6" ht="38.25" outlineLevel="1" collapsed="1">
      <c r="A43" s="15" t="s">
        <v>2</v>
      </c>
      <c r="B43" s="17" t="s">
        <v>259</v>
      </c>
      <c r="C43" s="8">
        <f>ведомственная!F17+ведомственная!F595</f>
        <v>10867</v>
      </c>
      <c r="D43" s="8">
        <f>ведомственная!G17+ведомственная!G595</f>
        <v>6690.2</v>
      </c>
      <c r="E43" s="90">
        <f t="shared" si="0"/>
        <v>61.56436919112911</v>
      </c>
      <c r="F43" s="2"/>
    </row>
    <row r="44" spans="1:6" hidden="1" outlineLevel="2">
      <c r="A44" s="15" t="s">
        <v>2</v>
      </c>
      <c r="B44" s="17" t="s">
        <v>260</v>
      </c>
      <c r="C44" s="8" t="e">
        <f>C45</f>
        <v>#REF!</v>
      </c>
      <c r="D44" s="8" t="e">
        <f>D45</f>
        <v>#REF!</v>
      </c>
      <c r="E44" s="90" t="e">
        <f t="shared" si="0"/>
        <v>#REF!</v>
      </c>
      <c r="F44" s="2"/>
    </row>
    <row r="45" spans="1:6" ht="25.5" hidden="1" outlineLevel="3">
      <c r="A45" s="15" t="s">
        <v>2</v>
      </c>
      <c r="B45" s="17" t="s">
        <v>302</v>
      </c>
      <c r="C45" s="8" t="e">
        <f>C46+C50</f>
        <v>#REF!</v>
      </c>
      <c r="D45" s="8" t="e">
        <f>D46+D50</f>
        <v>#REF!</v>
      </c>
      <c r="E45" s="90" t="e">
        <f t="shared" si="0"/>
        <v>#REF!</v>
      </c>
      <c r="F45" s="2"/>
    </row>
    <row r="46" spans="1:6" ht="25.5" hidden="1" outlineLevel="5">
      <c r="A46" s="15" t="s">
        <v>2</v>
      </c>
      <c r="B46" s="17" t="s">
        <v>303</v>
      </c>
      <c r="C46" s="8" t="e">
        <f>C47+C48+C49</f>
        <v>#REF!</v>
      </c>
      <c r="D46" s="8" t="e">
        <f>D47+D48+D49</f>
        <v>#REF!</v>
      </c>
      <c r="E46" s="90" t="e">
        <f t="shared" si="0"/>
        <v>#REF!</v>
      </c>
      <c r="F46" s="2"/>
    </row>
    <row r="47" spans="1:6" ht="51" hidden="1" outlineLevel="6">
      <c r="A47" s="15" t="s">
        <v>2</v>
      </c>
      <c r="B47" s="17" t="s">
        <v>304</v>
      </c>
      <c r="C47" s="8">
        <f>ведомственная!F21</f>
        <v>9072.4</v>
      </c>
      <c r="D47" s="8">
        <f>ведомственная!G21</f>
        <v>5679.5</v>
      </c>
      <c r="E47" s="90">
        <f t="shared" si="0"/>
        <v>62.601957585644371</v>
      </c>
      <c r="F47" s="2"/>
    </row>
    <row r="48" spans="1:6" ht="25.5" hidden="1" outlineLevel="6">
      <c r="A48" s="15" t="s">
        <v>2</v>
      </c>
      <c r="B48" s="17" t="s">
        <v>305</v>
      </c>
      <c r="C48" s="8">
        <f>ведомственная!F22</f>
        <v>865.9</v>
      </c>
      <c r="D48" s="8">
        <f>ведомственная!G22</f>
        <v>375.9</v>
      </c>
      <c r="E48" s="90">
        <f t="shared" si="0"/>
        <v>43.411479385610349</v>
      </c>
      <c r="F48" s="2"/>
    </row>
    <row r="49" spans="1:6" hidden="1" outlineLevel="6">
      <c r="A49" s="15" t="s">
        <v>2</v>
      </c>
      <c r="B49" s="17" t="s">
        <v>306</v>
      </c>
      <c r="C49" s="8" t="e">
        <f>ведомственная!#REF!</f>
        <v>#REF!</v>
      </c>
      <c r="D49" s="8" t="e">
        <f>ведомственная!#REF!</f>
        <v>#REF!</v>
      </c>
      <c r="E49" s="90" t="e">
        <f t="shared" si="0"/>
        <v>#REF!</v>
      </c>
      <c r="F49" s="2"/>
    </row>
    <row r="50" spans="1:6" hidden="1" outlineLevel="5">
      <c r="A50" s="15" t="s">
        <v>2</v>
      </c>
      <c r="B50" s="17" t="s">
        <v>249</v>
      </c>
      <c r="C50" s="8">
        <f>C51</f>
        <v>927.7</v>
      </c>
      <c r="D50" s="8">
        <f>D51</f>
        <v>634.5</v>
      </c>
      <c r="E50" s="90">
        <f t="shared" si="0"/>
        <v>68.394955265710905</v>
      </c>
      <c r="F50" s="2"/>
    </row>
    <row r="51" spans="1:6" ht="51" hidden="1" outlineLevel="6">
      <c r="A51" s="15" t="s">
        <v>2</v>
      </c>
      <c r="B51" s="17" t="s">
        <v>304</v>
      </c>
      <c r="C51" s="8">
        <f>ведомственная!F599</f>
        <v>927.7</v>
      </c>
      <c r="D51" s="8">
        <f>ведомственная!G599</f>
        <v>634.5</v>
      </c>
      <c r="E51" s="90">
        <f t="shared" si="0"/>
        <v>68.394955265710905</v>
      </c>
      <c r="F51" s="2"/>
    </row>
    <row r="52" spans="1:6" outlineLevel="1" collapsed="1">
      <c r="A52" s="15" t="s">
        <v>25</v>
      </c>
      <c r="B52" s="17" t="s">
        <v>265</v>
      </c>
      <c r="C52" s="8">
        <f>ведомственная!F50</f>
        <v>300</v>
      </c>
      <c r="D52" s="8">
        <f>ведомственная!G50</f>
        <v>0</v>
      </c>
      <c r="E52" s="90">
        <f t="shared" si="0"/>
        <v>0</v>
      </c>
      <c r="F52" s="2"/>
    </row>
    <row r="53" spans="1:6" hidden="1" outlineLevel="2">
      <c r="A53" s="15" t="s">
        <v>25</v>
      </c>
      <c r="B53" s="17" t="s">
        <v>260</v>
      </c>
      <c r="C53" s="8">
        <f>C54</f>
        <v>300</v>
      </c>
      <c r="D53" s="8">
        <f t="shared" ref="D53:D55" si="5">D54</f>
        <v>0</v>
      </c>
      <c r="E53" s="90">
        <f t="shared" si="0"/>
        <v>0</v>
      </c>
      <c r="F53" s="2"/>
    </row>
    <row r="54" spans="1:6" hidden="1" outlineLevel="3">
      <c r="A54" s="15" t="s">
        <v>25</v>
      </c>
      <c r="B54" s="17" t="s">
        <v>265</v>
      </c>
      <c r="C54" s="8">
        <f>C55</f>
        <v>300</v>
      </c>
      <c r="D54" s="8">
        <f t="shared" si="5"/>
        <v>0</v>
      </c>
      <c r="E54" s="90">
        <f t="shared" si="0"/>
        <v>0</v>
      </c>
      <c r="F54" s="2"/>
    </row>
    <row r="55" spans="1:6" ht="25.5" hidden="1" outlineLevel="5">
      <c r="A55" s="15" t="s">
        <v>25</v>
      </c>
      <c r="B55" s="17" t="s">
        <v>319</v>
      </c>
      <c r="C55" s="8">
        <f>C56</f>
        <v>300</v>
      </c>
      <c r="D55" s="8">
        <f t="shared" si="5"/>
        <v>0</v>
      </c>
      <c r="E55" s="90">
        <f t="shared" si="0"/>
        <v>0</v>
      </c>
      <c r="F55" s="2"/>
    </row>
    <row r="56" spans="1:6" hidden="1" outlineLevel="6">
      <c r="A56" s="15" t="s">
        <v>25</v>
      </c>
      <c r="B56" s="17" t="s">
        <v>306</v>
      </c>
      <c r="C56" s="8">
        <f>ведомственная!F54</f>
        <v>300</v>
      </c>
      <c r="D56" s="8">
        <f>ведомственная!G54</f>
        <v>0</v>
      </c>
      <c r="E56" s="90">
        <f t="shared" si="0"/>
        <v>0</v>
      </c>
      <c r="F56" s="2"/>
    </row>
    <row r="57" spans="1:6" outlineLevel="1" collapsed="1">
      <c r="A57" s="15" t="s">
        <v>28</v>
      </c>
      <c r="B57" s="17" t="s">
        <v>266</v>
      </c>
      <c r="C57" s="8">
        <f>ведомственная!F55+ведомственная!F324</f>
        <v>19678.2</v>
      </c>
      <c r="D57" s="8">
        <f>ведомственная!G55+ведомственная!G324</f>
        <v>12724.7</v>
      </c>
      <c r="E57" s="90">
        <f t="shared" si="0"/>
        <v>64.663942840300436</v>
      </c>
      <c r="F57" s="2"/>
    </row>
    <row r="58" spans="1:6" ht="51" hidden="1" outlineLevel="2">
      <c r="A58" s="15" t="s">
        <v>28</v>
      </c>
      <c r="B58" s="17" t="s">
        <v>267</v>
      </c>
      <c r="C58" s="8" t="e">
        <f>C59+C70</f>
        <v>#REF!</v>
      </c>
      <c r="D58" s="8" t="e">
        <f>D59+D70</f>
        <v>#REF!</v>
      </c>
      <c r="E58" s="90" t="e">
        <f t="shared" si="0"/>
        <v>#REF!</v>
      </c>
      <c r="F58" s="2"/>
    </row>
    <row r="59" spans="1:6" ht="25.5" hidden="1" outlineLevel="3">
      <c r="A59" s="15" t="s">
        <v>28</v>
      </c>
      <c r="B59" s="17" t="s">
        <v>320</v>
      </c>
      <c r="C59" s="8" t="e">
        <f>C60+C63</f>
        <v>#REF!</v>
      </c>
      <c r="D59" s="8" t="e">
        <f>D60+D63</f>
        <v>#REF!</v>
      </c>
      <c r="E59" s="90" t="e">
        <f t="shared" si="0"/>
        <v>#REF!</v>
      </c>
      <c r="F59" s="2"/>
    </row>
    <row r="60" spans="1:6" ht="25.5" hidden="1" outlineLevel="4">
      <c r="A60" s="15" t="s">
        <v>28</v>
      </c>
      <c r="B60" s="17" t="s">
        <v>537</v>
      </c>
      <c r="C60" s="8" t="e">
        <f t="shared" ref="C60:D61" si="6">C61</f>
        <v>#REF!</v>
      </c>
      <c r="D60" s="8" t="e">
        <f t="shared" si="6"/>
        <v>#REF!</v>
      </c>
      <c r="E60" s="90" t="e">
        <f t="shared" si="0"/>
        <v>#REF!</v>
      </c>
      <c r="F60" s="2"/>
    </row>
    <row r="61" spans="1:6" ht="25.5" hidden="1" outlineLevel="5">
      <c r="A61" s="15" t="s">
        <v>28</v>
      </c>
      <c r="B61" s="17" t="s">
        <v>321</v>
      </c>
      <c r="C61" s="8" t="e">
        <f t="shared" si="6"/>
        <v>#REF!</v>
      </c>
      <c r="D61" s="8" t="e">
        <f t="shared" si="6"/>
        <v>#REF!</v>
      </c>
      <c r="E61" s="90" t="e">
        <f t="shared" si="0"/>
        <v>#REF!</v>
      </c>
      <c r="F61" s="2"/>
    </row>
    <row r="62" spans="1:6" ht="25.5" hidden="1" outlineLevel="6">
      <c r="A62" s="15" t="s">
        <v>28</v>
      </c>
      <c r="B62" s="17" t="s">
        <v>305</v>
      </c>
      <c r="C62" s="8" t="e">
        <f>ведомственная!#REF!</f>
        <v>#REF!</v>
      </c>
      <c r="D62" s="8" t="e">
        <f>ведомственная!#REF!</f>
        <v>#REF!</v>
      </c>
      <c r="E62" s="90" t="e">
        <f t="shared" si="0"/>
        <v>#REF!</v>
      </c>
      <c r="F62" s="2"/>
    </row>
    <row r="63" spans="1:6" ht="38.25" hidden="1" outlineLevel="4">
      <c r="A63" s="15" t="s">
        <v>28</v>
      </c>
      <c r="B63" s="17" t="s">
        <v>322</v>
      </c>
      <c r="C63" s="8">
        <f>C64+C66+C68</f>
        <v>3207.5</v>
      </c>
      <c r="D63" s="8">
        <f>D64+D66+D68</f>
        <v>2123</v>
      </c>
      <c r="E63" s="90">
        <f t="shared" si="0"/>
        <v>66.18862042088854</v>
      </c>
      <c r="F63" s="2"/>
    </row>
    <row r="64" spans="1:6" ht="38.25" hidden="1" outlineLevel="5">
      <c r="A64" s="15" t="s">
        <v>28</v>
      </c>
      <c r="B64" s="17" t="s">
        <v>323</v>
      </c>
      <c r="C64" s="8">
        <f>C65</f>
        <v>100</v>
      </c>
      <c r="D64" s="8">
        <f>D65</f>
        <v>26</v>
      </c>
      <c r="E64" s="90">
        <f t="shared" si="0"/>
        <v>26</v>
      </c>
      <c r="F64" s="2"/>
    </row>
    <row r="65" spans="1:6" ht="25.5" hidden="1" outlineLevel="6">
      <c r="A65" s="15" t="s">
        <v>28</v>
      </c>
      <c r="B65" s="17" t="s">
        <v>305</v>
      </c>
      <c r="C65" s="8">
        <f>ведомственная!F60</f>
        <v>100</v>
      </c>
      <c r="D65" s="8">
        <f>ведомственная!G60</f>
        <v>26</v>
      </c>
      <c r="E65" s="90">
        <f t="shared" si="0"/>
        <v>26</v>
      </c>
      <c r="F65" s="2"/>
    </row>
    <row r="66" spans="1:6" ht="51" hidden="1" outlineLevel="5">
      <c r="A66" s="15" t="s">
        <v>28</v>
      </c>
      <c r="B66" s="17" t="s">
        <v>324</v>
      </c>
      <c r="C66" s="8">
        <f>C67</f>
        <v>150</v>
      </c>
      <c r="D66" s="8">
        <f>D67</f>
        <v>0</v>
      </c>
      <c r="E66" s="90">
        <f t="shared" si="0"/>
        <v>0</v>
      </c>
      <c r="F66" s="2"/>
    </row>
    <row r="67" spans="1:6" ht="25.5" hidden="1" outlineLevel="6">
      <c r="A67" s="15" t="s">
        <v>28</v>
      </c>
      <c r="B67" s="17" t="s">
        <v>305</v>
      </c>
      <c r="C67" s="8">
        <f>ведомственная!F62</f>
        <v>150</v>
      </c>
      <c r="D67" s="8">
        <f>ведомственная!G62</f>
        <v>0</v>
      </c>
      <c r="E67" s="90">
        <f t="shared" si="0"/>
        <v>0</v>
      </c>
      <c r="F67" s="2"/>
    </row>
    <row r="68" spans="1:6" ht="25.5" hidden="1" outlineLevel="5">
      <c r="A68" s="15" t="s">
        <v>28</v>
      </c>
      <c r="B68" s="17" t="s">
        <v>325</v>
      </c>
      <c r="C68" s="8">
        <f>C69</f>
        <v>2957.5</v>
      </c>
      <c r="D68" s="8">
        <f>D69</f>
        <v>2097</v>
      </c>
      <c r="E68" s="90">
        <f t="shared" si="0"/>
        <v>70.904480135249372</v>
      </c>
      <c r="F68" s="2"/>
    </row>
    <row r="69" spans="1:6" ht="25.5" hidden="1" outlineLevel="6">
      <c r="A69" s="15" t="s">
        <v>28</v>
      </c>
      <c r="B69" s="17" t="s">
        <v>305</v>
      </c>
      <c r="C69" s="8">
        <f>ведомственная!F64</f>
        <v>2957.5</v>
      </c>
      <c r="D69" s="8">
        <f>ведомственная!G64</f>
        <v>2097</v>
      </c>
      <c r="E69" s="90">
        <f t="shared" si="0"/>
        <v>70.904480135249372</v>
      </c>
      <c r="F69" s="2"/>
    </row>
    <row r="70" spans="1:6" ht="25.5" hidden="1" outlineLevel="3">
      <c r="A70" s="15" t="s">
        <v>28</v>
      </c>
      <c r="B70" s="17" t="s">
        <v>326</v>
      </c>
      <c r="C70" s="8" t="e">
        <f>C71</f>
        <v>#REF!</v>
      </c>
      <c r="D70" s="8" t="e">
        <f t="shared" ref="D70:D72" si="7">D71</f>
        <v>#REF!</v>
      </c>
      <c r="E70" s="90" t="e">
        <f t="shared" si="0"/>
        <v>#REF!</v>
      </c>
      <c r="F70" s="2"/>
    </row>
    <row r="71" spans="1:6" ht="51" hidden="1" outlineLevel="4">
      <c r="A71" s="15" t="s">
        <v>28</v>
      </c>
      <c r="B71" s="17" t="s">
        <v>327</v>
      </c>
      <c r="C71" s="8" t="e">
        <f>C72</f>
        <v>#REF!</v>
      </c>
      <c r="D71" s="8" t="e">
        <f t="shared" si="7"/>
        <v>#REF!</v>
      </c>
      <c r="E71" s="90" t="e">
        <f t="shared" si="0"/>
        <v>#REF!</v>
      </c>
      <c r="F71" s="2"/>
    </row>
    <row r="72" spans="1:6" ht="25.5" hidden="1" outlineLevel="5">
      <c r="A72" s="15" t="s">
        <v>28</v>
      </c>
      <c r="B72" s="17" t="s">
        <v>328</v>
      </c>
      <c r="C72" s="8" t="e">
        <f>C73</f>
        <v>#REF!</v>
      </c>
      <c r="D72" s="8" t="e">
        <f t="shared" si="7"/>
        <v>#REF!</v>
      </c>
      <c r="E72" s="90" t="e">
        <f t="shared" si="0"/>
        <v>#REF!</v>
      </c>
      <c r="F72" s="2"/>
    </row>
    <row r="73" spans="1:6" ht="25.5" hidden="1" outlineLevel="6">
      <c r="A73" s="15" t="s">
        <v>28</v>
      </c>
      <c r="B73" s="17" t="s">
        <v>305</v>
      </c>
      <c r="C73" s="8" t="e">
        <f>ведомственная!#REF!</f>
        <v>#REF!</v>
      </c>
      <c r="D73" s="8" t="e">
        <f>ведомственная!#REF!</f>
        <v>#REF!</v>
      </c>
      <c r="E73" s="90" t="e">
        <f t="shared" si="0"/>
        <v>#REF!</v>
      </c>
      <c r="F73" s="2"/>
    </row>
    <row r="74" spans="1:6" ht="51" hidden="1" outlineLevel="2">
      <c r="A74" s="15" t="s">
        <v>28</v>
      </c>
      <c r="B74" s="17" t="s">
        <v>262</v>
      </c>
      <c r="C74" s="8" t="e">
        <f>C75+C85</f>
        <v>#REF!</v>
      </c>
      <c r="D74" s="8" t="e">
        <f>D75+D85</f>
        <v>#REF!</v>
      </c>
      <c r="E74" s="90" t="e">
        <f t="shared" si="0"/>
        <v>#REF!</v>
      </c>
      <c r="F74" s="2"/>
    </row>
    <row r="75" spans="1:6" ht="51" hidden="1" outlineLevel="3">
      <c r="A75" s="15" t="s">
        <v>28</v>
      </c>
      <c r="B75" s="17" t="s">
        <v>313</v>
      </c>
      <c r="C75" s="8" t="e">
        <f>C76</f>
        <v>#REF!</v>
      </c>
      <c r="D75" s="8" t="e">
        <f>D76</f>
        <v>#REF!</v>
      </c>
      <c r="E75" s="90" t="e">
        <f t="shared" si="0"/>
        <v>#REF!</v>
      </c>
      <c r="F75" s="2"/>
    </row>
    <row r="76" spans="1:6" ht="63.75" hidden="1" outlineLevel="4">
      <c r="A76" s="15" t="s">
        <v>28</v>
      </c>
      <c r="B76" s="17" t="s">
        <v>314</v>
      </c>
      <c r="C76" s="8" t="e">
        <f>C77+C80+C82</f>
        <v>#REF!</v>
      </c>
      <c r="D76" s="8" t="e">
        <f>D77+D80+D82</f>
        <v>#REF!</v>
      </c>
      <c r="E76" s="90" t="e">
        <f t="shared" si="0"/>
        <v>#REF!</v>
      </c>
      <c r="F76" s="2"/>
    </row>
    <row r="77" spans="1:6" ht="51" hidden="1" outlineLevel="5">
      <c r="A77" s="15" t="s">
        <v>28</v>
      </c>
      <c r="B77" s="17" t="s">
        <v>329</v>
      </c>
      <c r="C77" s="8">
        <f>C78+C79</f>
        <v>217</v>
      </c>
      <c r="D77" s="8">
        <f>D78+D79</f>
        <v>55.8</v>
      </c>
      <c r="E77" s="90">
        <f t="shared" si="0"/>
        <v>25.714285714285712</v>
      </c>
      <c r="F77" s="2"/>
    </row>
    <row r="78" spans="1:6" ht="51" hidden="1" outlineLevel="6">
      <c r="A78" s="15" t="s">
        <v>28</v>
      </c>
      <c r="B78" s="17" t="s">
        <v>304</v>
      </c>
      <c r="C78" s="8">
        <f>ведомственная!F69</f>
        <v>167.9</v>
      </c>
      <c r="D78" s="8">
        <f>ведомственная!G69</f>
        <v>55.8</v>
      </c>
      <c r="E78" s="90">
        <f t="shared" si="0"/>
        <v>33.23406789755807</v>
      </c>
      <c r="F78" s="2"/>
    </row>
    <row r="79" spans="1:6" ht="25.5" hidden="1" outlineLevel="6">
      <c r="A79" s="15" t="s">
        <v>28</v>
      </c>
      <c r="B79" s="17" t="s">
        <v>305</v>
      </c>
      <c r="C79" s="8">
        <f>ведомственная!F70</f>
        <v>49.1</v>
      </c>
      <c r="D79" s="8">
        <f>ведомственная!G70</f>
        <v>0</v>
      </c>
      <c r="E79" s="90">
        <f t="shared" si="0"/>
        <v>0</v>
      </c>
      <c r="F79" s="2"/>
    </row>
    <row r="80" spans="1:6" hidden="1" outlineLevel="5">
      <c r="A80" s="15" t="s">
        <v>28</v>
      </c>
      <c r="B80" s="17" t="s">
        <v>330</v>
      </c>
      <c r="C80" s="8">
        <f>C81</f>
        <v>270</v>
      </c>
      <c r="D80" s="8">
        <f>D81</f>
        <v>270</v>
      </c>
      <c r="E80" s="90">
        <f t="shared" ref="E80:E143" si="8">D80/C80*100</f>
        <v>100</v>
      </c>
      <c r="F80" s="2"/>
    </row>
    <row r="81" spans="1:6" ht="25.5" hidden="1" outlineLevel="6">
      <c r="A81" s="15" t="s">
        <v>28</v>
      </c>
      <c r="B81" s="17" t="s">
        <v>331</v>
      </c>
      <c r="C81" s="8">
        <f>ведомственная!F72</f>
        <v>270</v>
      </c>
      <c r="D81" s="8">
        <f>ведомственная!G72</f>
        <v>270</v>
      </c>
      <c r="E81" s="90">
        <f t="shared" si="8"/>
        <v>100</v>
      </c>
      <c r="F81" s="2"/>
    </row>
    <row r="82" spans="1:6" ht="25.5" hidden="1" outlineLevel="5">
      <c r="A82" s="15" t="s">
        <v>28</v>
      </c>
      <c r="B82" s="17" t="s">
        <v>332</v>
      </c>
      <c r="C82" s="8" t="e">
        <f>C83+C84</f>
        <v>#REF!</v>
      </c>
      <c r="D82" s="8" t="e">
        <f>D83+D84</f>
        <v>#REF!</v>
      </c>
      <c r="E82" s="90" t="e">
        <f t="shared" si="8"/>
        <v>#REF!</v>
      </c>
      <c r="F82" s="2"/>
    </row>
    <row r="83" spans="1:6" ht="51" hidden="1" outlineLevel="6">
      <c r="A83" s="15" t="s">
        <v>28</v>
      </c>
      <c r="B83" s="17" t="s">
        <v>304</v>
      </c>
      <c r="C83" s="8" t="e">
        <f>ведомственная!#REF!</f>
        <v>#REF!</v>
      </c>
      <c r="D83" s="8" t="e">
        <f>ведомственная!#REF!</f>
        <v>#REF!</v>
      </c>
      <c r="E83" s="90" t="e">
        <f t="shared" si="8"/>
        <v>#REF!</v>
      </c>
      <c r="F83" s="2"/>
    </row>
    <row r="84" spans="1:6" ht="25.5" hidden="1" outlineLevel="6">
      <c r="A84" s="15" t="s">
        <v>28</v>
      </c>
      <c r="B84" s="17" t="s">
        <v>305</v>
      </c>
      <c r="C84" s="8" t="e">
        <f>ведомственная!#REF!</f>
        <v>#REF!</v>
      </c>
      <c r="D84" s="8" t="e">
        <f>ведомственная!#REF!</f>
        <v>#REF!</v>
      </c>
      <c r="E84" s="90" t="e">
        <f t="shared" si="8"/>
        <v>#REF!</v>
      </c>
      <c r="F84" s="2"/>
    </row>
    <row r="85" spans="1:6" ht="25.5" hidden="1" outlineLevel="3">
      <c r="A85" s="15" t="s">
        <v>28</v>
      </c>
      <c r="B85" s="17" t="s">
        <v>333</v>
      </c>
      <c r="C85" s="8">
        <f>C86</f>
        <v>400</v>
      </c>
      <c r="D85" s="8">
        <f>D86</f>
        <v>256</v>
      </c>
      <c r="E85" s="90">
        <f t="shared" si="8"/>
        <v>64</v>
      </c>
      <c r="F85" s="2"/>
    </row>
    <row r="86" spans="1:6" ht="25.5" hidden="1" outlineLevel="4">
      <c r="A86" s="15" t="s">
        <v>28</v>
      </c>
      <c r="B86" s="17" t="s">
        <v>334</v>
      </c>
      <c r="C86" s="8">
        <f>C87+C89</f>
        <v>400</v>
      </c>
      <c r="D86" s="8">
        <f>D87+D89</f>
        <v>256</v>
      </c>
      <c r="E86" s="90">
        <f t="shared" si="8"/>
        <v>64</v>
      </c>
      <c r="F86" s="2"/>
    </row>
    <row r="87" spans="1:6" ht="38.25" hidden="1" outlineLevel="5">
      <c r="A87" s="15" t="s">
        <v>28</v>
      </c>
      <c r="B87" s="17" t="s">
        <v>335</v>
      </c>
      <c r="C87" s="8">
        <f>C88</f>
        <v>200</v>
      </c>
      <c r="D87" s="8">
        <f>D88</f>
        <v>86.9</v>
      </c>
      <c r="E87" s="90">
        <f t="shared" si="8"/>
        <v>43.45</v>
      </c>
      <c r="F87" s="2"/>
    </row>
    <row r="88" spans="1:6" ht="25.5" hidden="1" outlineLevel="6">
      <c r="A88" s="15" t="s">
        <v>28</v>
      </c>
      <c r="B88" s="17" t="s">
        <v>305</v>
      </c>
      <c r="C88" s="8">
        <f>ведомственная!F76</f>
        <v>200</v>
      </c>
      <c r="D88" s="8">
        <f>ведомственная!G76</f>
        <v>86.9</v>
      </c>
      <c r="E88" s="90">
        <f t="shared" si="8"/>
        <v>43.45</v>
      </c>
      <c r="F88" s="2"/>
    </row>
    <row r="89" spans="1:6" ht="38.25" hidden="1" outlineLevel="5">
      <c r="A89" s="15" t="s">
        <v>28</v>
      </c>
      <c r="B89" s="17" t="s">
        <v>336</v>
      </c>
      <c r="C89" s="8">
        <f>C90</f>
        <v>200</v>
      </c>
      <c r="D89" s="8">
        <f>D90</f>
        <v>169.1</v>
      </c>
      <c r="E89" s="90">
        <f t="shared" si="8"/>
        <v>84.55</v>
      </c>
      <c r="F89" s="2"/>
    </row>
    <row r="90" spans="1:6" ht="25.5" hidden="1" outlineLevel="6">
      <c r="A90" s="15" t="s">
        <v>28</v>
      </c>
      <c r="B90" s="17" t="s">
        <v>305</v>
      </c>
      <c r="C90" s="8">
        <f>ведомственная!F78</f>
        <v>200</v>
      </c>
      <c r="D90" s="8">
        <f>ведомственная!G78</f>
        <v>169.1</v>
      </c>
      <c r="E90" s="90">
        <f t="shared" si="8"/>
        <v>84.55</v>
      </c>
      <c r="F90" s="2"/>
    </row>
    <row r="91" spans="1:6" ht="38.25" hidden="1" outlineLevel="2">
      <c r="A91" s="15" t="s">
        <v>28</v>
      </c>
      <c r="B91" s="17" t="s">
        <v>268</v>
      </c>
      <c r="C91" s="8">
        <f>C92</f>
        <v>45</v>
      </c>
      <c r="D91" s="8">
        <f>D92</f>
        <v>0</v>
      </c>
      <c r="E91" s="90">
        <f t="shared" si="8"/>
        <v>0</v>
      </c>
      <c r="F91" s="2"/>
    </row>
    <row r="92" spans="1:6" ht="25.5" hidden="1" outlineLevel="3">
      <c r="A92" s="15" t="s">
        <v>28</v>
      </c>
      <c r="B92" s="17" t="s">
        <v>337</v>
      </c>
      <c r="C92" s="8">
        <f>C93+C97</f>
        <v>45</v>
      </c>
      <c r="D92" s="8">
        <f>D93+D97</f>
        <v>0</v>
      </c>
      <c r="E92" s="90">
        <f t="shared" si="8"/>
        <v>0</v>
      </c>
      <c r="F92" s="2"/>
    </row>
    <row r="93" spans="1:6" ht="25.5" hidden="1" outlineLevel="4">
      <c r="A93" s="15" t="s">
        <v>28</v>
      </c>
      <c r="B93" s="17" t="s">
        <v>338</v>
      </c>
      <c r="C93" s="8">
        <f t="shared" ref="C93:D94" si="9">C94</f>
        <v>2</v>
      </c>
      <c r="D93" s="8">
        <f t="shared" si="9"/>
        <v>0</v>
      </c>
      <c r="E93" s="90">
        <f t="shared" si="8"/>
        <v>0</v>
      </c>
      <c r="F93" s="2"/>
    </row>
    <row r="94" spans="1:6" ht="25.5" hidden="1" outlineLevel="5">
      <c r="A94" s="15" t="s">
        <v>28</v>
      </c>
      <c r="B94" s="17" t="s">
        <v>339</v>
      </c>
      <c r="C94" s="8">
        <f t="shared" si="9"/>
        <v>2</v>
      </c>
      <c r="D94" s="8">
        <f t="shared" si="9"/>
        <v>0</v>
      </c>
      <c r="E94" s="90">
        <f t="shared" si="8"/>
        <v>0</v>
      </c>
      <c r="F94" s="2"/>
    </row>
    <row r="95" spans="1:6" ht="25.5" hidden="1" outlineLevel="6">
      <c r="A95" s="15" t="s">
        <v>28</v>
      </c>
      <c r="B95" s="17" t="s">
        <v>305</v>
      </c>
      <c r="C95" s="8">
        <f>ведомственная!F123</f>
        <v>2</v>
      </c>
      <c r="D95" s="8">
        <f>ведомственная!G123</f>
        <v>0</v>
      </c>
      <c r="E95" s="90">
        <f t="shared" si="8"/>
        <v>0</v>
      </c>
      <c r="F95" s="2"/>
    </row>
    <row r="96" spans="1:6" ht="25.5" hidden="1" outlineLevel="4">
      <c r="A96" s="15" t="s">
        <v>28</v>
      </c>
      <c r="B96" s="17" t="s">
        <v>340</v>
      </c>
      <c r="C96" s="8">
        <f t="shared" ref="C96:D97" si="10">C97</f>
        <v>43</v>
      </c>
      <c r="D96" s="8">
        <f t="shared" si="10"/>
        <v>0</v>
      </c>
      <c r="E96" s="90">
        <f t="shared" si="8"/>
        <v>0</v>
      </c>
      <c r="F96" s="2"/>
    </row>
    <row r="97" spans="1:6" ht="25.5" hidden="1" outlineLevel="5">
      <c r="A97" s="15" t="s">
        <v>28</v>
      </c>
      <c r="B97" s="17" t="s">
        <v>341</v>
      </c>
      <c r="C97" s="8">
        <f t="shared" si="10"/>
        <v>43</v>
      </c>
      <c r="D97" s="8">
        <f t="shared" si="10"/>
        <v>0</v>
      </c>
      <c r="E97" s="90">
        <f t="shared" si="8"/>
        <v>0</v>
      </c>
      <c r="F97" s="2"/>
    </row>
    <row r="98" spans="1:6" ht="25.5" hidden="1" outlineLevel="6">
      <c r="A98" s="15" t="s">
        <v>28</v>
      </c>
      <c r="B98" s="17" t="s">
        <v>305</v>
      </c>
      <c r="C98" s="8">
        <f>ведомственная!F126</f>
        <v>43</v>
      </c>
      <c r="D98" s="8">
        <f>ведомственная!G126</f>
        <v>0</v>
      </c>
      <c r="E98" s="90">
        <f t="shared" si="8"/>
        <v>0</v>
      </c>
      <c r="F98" s="2"/>
    </row>
    <row r="99" spans="1:6" ht="38.25" hidden="1" outlineLevel="2">
      <c r="A99" s="37" t="s">
        <v>28</v>
      </c>
      <c r="B99" s="38" t="s">
        <v>544</v>
      </c>
      <c r="C99" s="39" t="e">
        <f>C100+C107+C114</f>
        <v>#REF!</v>
      </c>
      <c r="D99" s="39" t="e">
        <f>D100+D107+D114</f>
        <v>#REF!</v>
      </c>
      <c r="E99" s="90" t="e">
        <f t="shared" si="8"/>
        <v>#REF!</v>
      </c>
      <c r="F99" s="2"/>
    </row>
    <row r="100" spans="1:6" ht="38.25" hidden="1" outlineLevel="3">
      <c r="A100" s="37" t="s">
        <v>28</v>
      </c>
      <c r="B100" s="38" t="s">
        <v>545</v>
      </c>
      <c r="C100" s="39" t="e">
        <f>C101+C104</f>
        <v>#REF!</v>
      </c>
      <c r="D100" s="39" t="e">
        <f>D101+D104</f>
        <v>#REF!</v>
      </c>
      <c r="E100" s="90" t="e">
        <f t="shared" si="8"/>
        <v>#REF!</v>
      </c>
      <c r="F100" s="2"/>
    </row>
    <row r="101" spans="1:6" ht="25.5" hidden="1" outlineLevel="4">
      <c r="A101" s="37" t="s">
        <v>28</v>
      </c>
      <c r="B101" s="38" t="s">
        <v>342</v>
      </c>
      <c r="C101" s="39" t="e">
        <f t="shared" ref="C101:D102" si="11">C102</f>
        <v>#REF!</v>
      </c>
      <c r="D101" s="39" t="e">
        <f t="shared" si="11"/>
        <v>#REF!</v>
      </c>
      <c r="E101" s="90" t="e">
        <f t="shared" si="8"/>
        <v>#REF!</v>
      </c>
      <c r="F101" s="2"/>
    </row>
    <row r="102" spans="1:6" ht="38.25" hidden="1" outlineLevel="5">
      <c r="A102" s="37" t="s">
        <v>28</v>
      </c>
      <c r="B102" s="38" t="s">
        <v>343</v>
      </c>
      <c r="C102" s="39" t="e">
        <f t="shared" si="11"/>
        <v>#REF!</v>
      </c>
      <c r="D102" s="39" t="e">
        <f t="shared" si="11"/>
        <v>#REF!</v>
      </c>
      <c r="E102" s="90" t="e">
        <f t="shared" si="8"/>
        <v>#REF!</v>
      </c>
      <c r="F102" s="2"/>
    </row>
    <row r="103" spans="1:6" ht="25.5" hidden="1" outlineLevel="6">
      <c r="A103" s="37" t="s">
        <v>28</v>
      </c>
      <c r="B103" s="38" t="s">
        <v>305</v>
      </c>
      <c r="C103" s="39" t="e">
        <f>ведомственная!#REF!</f>
        <v>#REF!</v>
      </c>
      <c r="D103" s="39" t="e">
        <f>ведомственная!#REF!</f>
        <v>#REF!</v>
      </c>
      <c r="E103" s="90" t="e">
        <f t="shared" si="8"/>
        <v>#REF!</v>
      </c>
      <c r="F103" s="2"/>
    </row>
    <row r="104" spans="1:6" ht="38.25" hidden="1" outlineLevel="4">
      <c r="A104" s="37" t="s">
        <v>28</v>
      </c>
      <c r="B104" s="38" t="s">
        <v>344</v>
      </c>
      <c r="C104" s="39" t="e">
        <f t="shared" ref="C104:D105" si="12">C105</f>
        <v>#REF!</v>
      </c>
      <c r="D104" s="39" t="e">
        <f t="shared" si="12"/>
        <v>#REF!</v>
      </c>
      <c r="E104" s="90" t="e">
        <f t="shared" si="8"/>
        <v>#REF!</v>
      </c>
      <c r="F104" s="2"/>
    </row>
    <row r="105" spans="1:6" ht="25.5" hidden="1" outlineLevel="5">
      <c r="A105" s="37" t="s">
        <v>28</v>
      </c>
      <c r="B105" s="38" t="s">
        <v>345</v>
      </c>
      <c r="C105" s="39" t="e">
        <f t="shared" si="12"/>
        <v>#REF!</v>
      </c>
      <c r="D105" s="39" t="e">
        <f t="shared" si="12"/>
        <v>#REF!</v>
      </c>
      <c r="E105" s="90" t="e">
        <f t="shared" si="8"/>
        <v>#REF!</v>
      </c>
      <c r="F105" s="2"/>
    </row>
    <row r="106" spans="1:6" ht="25.5" hidden="1" outlineLevel="6">
      <c r="A106" s="37" t="s">
        <v>28</v>
      </c>
      <c r="B106" s="38" t="s">
        <v>305</v>
      </c>
      <c r="C106" s="39" t="e">
        <f>ведомственная!#REF!</f>
        <v>#REF!</v>
      </c>
      <c r="D106" s="39" t="e">
        <f>ведомственная!#REF!</f>
        <v>#REF!</v>
      </c>
      <c r="E106" s="90" t="e">
        <f t="shared" si="8"/>
        <v>#REF!</v>
      </c>
      <c r="F106" s="2"/>
    </row>
    <row r="107" spans="1:6" ht="51" hidden="1" outlineLevel="3">
      <c r="A107" s="37" t="s">
        <v>28</v>
      </c>
      <c r="B107" s="38" t="s">
        <v>546</v>
      </c>
      <c r="C107" s="39" t="e">
        <f>C108+C111</f>
        <v>#REF!</v>
      </c>
      <c r="D107" s="39" t="e">
        <f>D108+D111</f>
        <v>#REF!</v>
      </c>
      <c r="E107" s="90" t="e">
        <f t="shared" si="8"/>
        <v>#REF!</v>
      </c>
      <c r="F107" s="2"/>
    </row>
    <row r="108" spans="1:6" ht="51" hidden="1" outlineLevel="4">
      <c r="A108" s="37" t="s">
        <v>28</v>
      </c>
      <c r="B108" s="38" t="s">
        <v>538</v>
      </c>
      <c r="C108" s="39" t="e">
        <f t="shared" ref="C108:D109" si="13">C109</f>
        <v>#REF!</v>
      </c>
      <c r="D108" s="39" t="e">
        <f t="shared" si="13"/>
        <v>#REF!</v>
      </c>
      <c r="E108" s="90" t="e">
        <f t="shared" si="8"/>
        <v>#REF!</v>
      </c>
      <c r="F108" s="2"/>
    </row>
    <row r="109" spans="1:6" ht="51" hidden="1" outlineLevel="5">
      <c r="A109" s="37" t="s">
        <v>28</v>
      </c>
      <c r="B109" s="38" t="s">
        <v>547</v>
      </c>
      <c r="C109" s="39" t="e">
        <f t="shared" si="13"/>
        <v>#REF!</v>
      </c>
      <c r="D109" s="39" t="e">
        <f t="shared" si="13"/>
        <v>#REF!</v>
      </c>
      <c r="E109" s="90" t="e">
        <f t="shared" si="8"/>
        <v>#REF!</v>
      </c>
      <c r="F109" s="2"/>
    </row>
    <row r="110" spans="1:6" ht="25.5" hidden="1" outlineLevel="6">
      <c r="A110" s="37" t="s">
        <v>28</v>
      </c>
      <c r="B110" s="38" t="s">
        <v>305</v>
      </c>
      <c r="C110" s="39" t="e">
        <f>ведомственная!#REF!</f>
        <v>#REF!</v>
      </c>
      <c r="D110" s="39" t="e">
        <f>ведомственная!#REF!</f>
        <v>#REF!</v>
      </c>
      <c r="E110" s="90" t="e">
        <f t="shared" si="8"/>
        <v>#REF!</v>
      </c>
      <c r="F110" s="2"/>
    </row>
    <row r="111" spans="1:6" ht="25.5" hidden="1" outlineLevel="4">
      <c r="A111" s="37" t="s">
        <v>28</v>
      </c>
      <c r="B111" s="38" t="s">
        <v>346</v>
      </c>
      <c r="C111" s="39" t="e">
        <f t="shared" ref="C111:D112" si="14">C112</f>
        <v>#REF!</v>
      </c>
      <c r="D111" s="39" t="e">
        <f t="shared" si="14"/>
        <v>#REF!</v>
      </c>
      <c r="E111" s="90" t="e">
        <f t="shared" si="8"/>
        <v>#REF!</v>
      </c>
      <c r="F111" s="2"/>
    </row>
    <row r="112" spans="1:6" hidden="1" outlineLevel="5">
      <c r="A112" s="37" t="s">
        <v>28</v>
      </c>
      <c r="B112" s="38" t="s">
        <v>347</v>
      </c>
      <c r="C112" s="39" t="e">
        <f t="shared" si="14"/>
        <v>#REF!</v>
      </c>
      <c r="D112" s="39" t="e">
        <f t="shared" si="14"/>
        <v>#REF!</v>
      </c>
      <c r="E112" s="90" t="e">
        <f t="shared" si="8"/>
        <v>#REF!</v>
      </c>
      <c r="F112" s="2"/>
    </row>
    <row r="113" spans="1:6" ht="25.5" hidden="1" outlineLevel="6">
      <c r="A113" s="37" t="s">
        <v>28</v>
      </c>
      <c r="B113" s="38" t="s">
        <v>305</v>
      </c>
      <c r="C113" s="39" t="e">
        <f>ведомственная!#REF!</f>
        <v>#REF!</v>
      </c>
      <c r="D113" s="39" t="e">
        <f>ведомственная!#REF!</f>
        <v>#REF!</v>
      </c>
      <c r="E113" s="90" t="e">
        <f t="shared" si="8"/>
        <v>#REF!</v>
      </c>
      <c r="F113" s="2"/>
    </row>
    <row r="114" spans="1:6" ht="38.25" hidden="1" outlineLevel="3">
      <c r="A114" s="37" t="s">
        <v>28</v>
      </c>
      <c r="B114" s="38" t="s">
        <v>548</v>
      </c>
      <c r="C114" s="39" t="e">
        <f>C115+C118</f>
        <v>#REF!</v>
      </c>
      <c r="D114" s="39" t="e">
        <f>D115+D118</f>
        <v>#REF!</v>
      </c>
      <c r="E114" s="90" t="e">
        <f t="shared" si="8"/>
        <v>#REF!</v>
      </c>
      <c r="F114" s="2"/>
    </row>
    <row r="115" spans="1:6" ht="25.5" hidden="1" outlineLevel="4">
      <c r="A115" s="37" t="s">
        <v>28</v>
      </c>
      <c r="B115" s="38" t="s">
        <v>348</v>
      </c>
      <c r="C115" s="39" t="e">
        <f t="shared" ref="C115:D116" si="15">C116</f>
        <v>#REF!</v>
      </c>
      <c r="D115" s="39" t="e">
        <f t="shared" si="15"/>
        <v>#REF!</v>
      </c>
      <c r="E115" s="90" t="e">
        <f t="shared" si="8"/>
        <v>#REF!</v>
      </c>
      <c r="F115" s="2"/>
    </row>
    <row r="116" spans="1:6" ht="38.25" hidden="1" outlineLevel="5">
      <c r="A116" s="37" t="s">
        <v>28</v>
      </c>
      <c r="B116" s="38" t="s">
        <v>549</v>
      </c>
      <c r="C116" s="39" t="e">
        <f t="shared" si="15"/>
        <v>#REF!</v>
      </c>
      <c r="D116" s="39" t="e">
        <f t="shared" si="15"/>
        <v>#REF!</v>
      </c>
      <c r="E116" s="90" t="e">
        <f t="shared" si="8"/>
        <v>#REF!</v>
      </c>
      <c r="F116" s="2"/>
    </row>
    <row r="117" spans="1:6" ht="25.5" hidden="1" outlineLevel="6">
      <c r="A117" s="37" t="s">
        <v>28</v>
      </c>
      <c r="B117" s="38" t="s">
        <v>305</v>
      </c>
      <c r="C117" s="39" t="e">
        <f>ведомственная!#REF!</f>
        <v>#REF!</v>
      </c>
      <c r="D117" s="39" t="e">
        <f>ведомственная!#REF!</f>
        <v>#REF!</v>
      </c>
      <c r="E117" s="90" t="e">
        <f t="shared" si="8"/>
        <v>#REF!</v>
      </c>
      <c r="F117" s="2"/>
    </row>
    <row r="118" spans="1:6" ht="25.5" hidden="1" outlineLevel="4">
      <c r="A118" s="37" t="s">
        <v>28</v>
      </c>
      <c r="B118" s="38" t="s">
        <v>349</v>
      </c>
      <c r="C118" s="39" t="e">
        <f t="shared" ref="C118:D119" si="16">C119</f>
        <v>#REF!</v>
      </c>
      <c r="D118" s="39" t="e">
        <f t="shared" si="16"/>
        <v>#REF!</v>
      </c>
      <c r="E118" s="90" t="e">
        <f t="shared" si="8"/>
        <v>#REF!</v>
      </c>
      <c r="F118" s="2"/>
    </row>
    <row r="119" spans="1:6" ht="25.5" hidden="1" outlineLevel="5">
      <c r="A119" s="37" t="s">
        <v>28</v>
      </c>
      <c r="B119" s="38" t="s">
        <v>550</v>
      </c>
      <c r="C119" s="39" t="e">
        <f t="shared" si="16"/>
        <v>#REF!</v>
      </c>
      <c r="D119" s="39" t="e">
        <f t="shared" si="16"/>
        <v>#REF!</v>
      </c>
      <c r="E119" s="90" t="e">
        <f t="shared" si="8"/>
        <v>#REF!</v>
      </c>
      <c r="F119" s="2"/>
    </row>
    <row r="120" spans="1:6" ht="25.5" hidden="1" outlineLevel="6">
      <c r="A120" s="37" t="s">
        <v>28</v>
      </c>
      <c r="B120" s="38" t="s">
        <v>305</v>
      </c>
      <c r="C120" s="39" t="e">
        <f>ведомственная!#REF!</f>
        <v>#REF!</v>
      </c>
      <c r="D120" s="39" t="e">
        <f>ведомственная!#REF!</f>
        <v>#REF!</v>
      </c>
      <c r="E120" s="90" t="e">
        <f t="shared" si="8"/>
        <v>#REF!</v>
      </c>
      <c r="F120" s="2"/>
    </row>
    <row r="121" spans="1:6" hidden="1" outlineLevel="2">
      <c r="A121" s="15" t="s">
        <v>28</v>
      </c>
      <c r="B121" s="17" t="s">
        <v>260</v>
      </c>
      <c r="C121" s="8" t="e">
        <f t="shared" ref="C121:D122" si="17">C122</f>
        <v>#REF!</v>
      </c>
      <c r="D121" s="8" t="e">
        <f t="shared" si="17"/>
        <v>#REF!</v>
      </c>
      <c r="E121" s="90" t="e">
        <f t="shared" si="8"/>
        <v>#REF!</v>
      </c>
      <c r="F121" s="2"/>
    </row>
    <row r="122" spans="1:6" ht="25.5" hidden="1" outlineLevel="3">
      <c r="A122" s="15" t="s">
        <v>28</v>
      </c>
      <c r="B122" s="17" t="s">
        <v>307</v>
      </c>
      <c r="C122" s="8" t="e">
        <f t="shared" si="17"/>
        <v>#REF!</v>
      </c>
      <c r="D122" s="8" t="e">
        <f t="shared" si="17"/>
        <v>#REF!</v>
      </c>
      <c r="E122" s="90" t="e">
        <f t="shared" si="8"/>
        <v>#REF!</v>
      </c>
      <c r="F122" s="2"/>
    </row>
    <row r="123" spans="1:6" ht="25.5" hidden="1" outlineLevel="5">
      <c r="A123" s="15" t="s">
        <v>28</v>
      </c>
      <c r="B123" s="17" t="s">
        <v>350</v>
      </c>
      <c r="C123" s="8" t="e">
        <f>C124+C125+C126</f>
        <v>#REF!</v>
      </c>
      <c r="D123" s="8" t="e">
        <f>D124+D125+D126</f>
        <v>#REF!</v>
      </c>
      <c r="E123" s="90" t="e">
        <f t="shared" si="8"/>
        <v>#REF!</v>
      </c>
      <c r="F123" s="2"/>
    </row>
    <row r="124" spans="1:6" ht="51" hidden="1" outlineLevel="6">
      <c r="A124" s="15" t="s">
        <v>28</v>
      </c>
      <c r="B124" s="17" t="s">
        <v>304</v>
      </c>
      <c r="C124" s="8" t="e">
        <f>ведомственная!#REF!</f>
        <v>#REF!</v>
      </c>
      <c r="D124" s="8" t="e">
        <f>ведомственная!#REF!</f>
        <v>#REF!</v>
      </c>
      <c r="E124" s="90" t="e">
        <f t="shared" si="8"/>
        <v>#REF!</v>
      </c>
      <c r="F124" s="2"/>
    </row>
    <row r="125" spans="1:6" ht="25.5" hidden="1" outlineLevel="6">
      <c r="A125" s="15" t="s">
        <v>28</v>
      </c>
      <c r="B125" s="17" t="s">
        <v>305</v>
      </c>
      <c r="C125" s="8" t="e">
        <f>ведомственная!#REF!</f>
        <v>#REF!</v>
      </c>
      <c r="D125" s="8" t="e">
        <f>ведомственная!#REF!</f>
        <v>#REF!</v>
      </c>
      <c r="E125" s="90" t="e">
        <f t="shared" si="8"/>
        <v>#REF!</v>
      </c>
      <c r="F125" s="2"/>
    </row>
    <row r="126" spans="1:6" hidden="1" outlineLevel="6">
      <c r="A126" s="15" t="s">
        <v>28</v>
      </c>
      <c r="B126" s="17" t="s">
        <v>306</v>
      </c>
      <c r="C126" s="8" t="e">
        <f>ведомственная!#REF!</f>
        <v>#REF!</v>
      </c>
      <c r="D126" s="8" t="e">
        <f>ведомственная!#REF!</f>
        <v>#REF!</v>
      </c>
      <c r="E126" s="90" t="e">
        <f t="shared" si="8"/>
        <v>#REF!</v>
      </c>
      <c r="F126" s="2"/>
    </row>
    <row r="127" spans="1:6" s="27" customFormat="1" ht="25.5" collapsed="1">
      <c r="A127" s="20" t="s">
        <v>51</v>
      </c>
      <c r="B127" s="21" t="s">
        <v>251</v>
      </c>
      <c r="C127" s="7">
        <f>C128+C141+C162</f>
        <v>3108.2</v>
      </c>
      <c r="D127" s="7">
        <f>D128+D141+D162</f>
        <v>2067.5</v>
      </c>
      <c r="E127" s="89">
        <f t="shared" si="8"/>
        <v>66.517598610128047</v>
      </c>
      <c r="F127" s="4"/>
    </row>
    <row r="128" spans="1:6" outlineLevel="1">
      <c r="A128" s="15" t="s">
        <v>52</v>
      </c>
      <c r="B128" s="17" t="s">
        <v>269</v>
      </c>
      <c r="C128" s="8">
        <f>ведомственная!F92</f>
        <v>901.5</v>
      </c>
      <c r="D128" s="8">
        <f>ведомственная!G92</f>
        <v>601.5</v>
      </c>
      <c r="E128" s="90">
        <f t="shared" si="8"/>
        <v>66.722129783693845</v>
      </c>
      <c r="F128" s="2"/>
    </row>
    <row r="129" spans="1:6" ht="51" hidden="1" outlineLevel="2">
      <c r="A129" s="15" t="s">
        <v>52</v>
      </c>
      <c r="B129" s="17" t="s">
        <v>262</v>
      </c>
      <c r="C129" s="8" t="e">
        <f>C130</f>
        <v>#REF!</v>
      </c>
      <c r="D129" s="8" t="e">
        <f t="shared" ref="D129:D131" si="18">D130</f>
        <v>#REF!</v>
      </c>
      <c r="E129" s="90" t="e">
        <f t="shared" si="8"/>
        <v>#REF!</v>
      </c>
      <c r="F129" s="2"/>
    </row>
    <row r="130" spans="1:6" ht="51" hidden="1" outlineLevel="3">
      <c r="A130" s="15" t="s">
        <v>52</v>
      </c>
      <c r="B130" s="17" t="s">
        <v>313</v>
      </c>
      <c r="C130" s="8" t="e">
        <f>C131</f>
        <v>#REF!</v>
      </c>
      <c r="D130" s="8" t="e">
        <f t="shared" si="18"/>
        <v>#REF!</v>
      </c>
      <c r="E130" s="90" t="e">
        <f t="shared" si="8"/>
        <v>#REF!</v>
      </c>
      <c r="F130" s="2"/>
    </row>
    <row r="131" spans="1:6" ht="63.75" hidden="1" outlineLevel="4">
      <c r="A131" s="15" t="s">
        <v>52</v>
      </c>
      <c r="B131" s="17" t="s">
        <v>314</v>
      </c>
      <c r="C131" s="8" t="e">
        <f>C132</f>
        <v>#REF!</v>
      </c>
      <c r="D131" s="8" t="e">
        <f t="shared" si="18"/>
        <v>#REF!</v>
      </c>
      <c r="E131" s="90" t="e">
        <f t="shared" si="8"/>
        <v>#REF!</v>
      </c>
      <c r="F131" s="2"/>
    </row>
    <row r="132" spans="1:6" ht="25.5" hidden="1" outlineLevel="5">
      <c r="A132" s="15" t="s">
        <v>52</v>
      </c>
      <c r="B132" s="17" t="s">
        <v>351</v>
      </c>
      <c r="C132" s="8" t="e">
        <f>C133+C134</f>
        <v>#REF!</v>
      </c>
      <c r="D132" s="8" t="e">
        <f>D133+D134</f>
        <v>#REF!</v>
      </c>
      <c r="E132" s="90" t="e">
        <f t="shared" si="8"/>
        <v>#REF!</v>
      </c>
      <c r="F132" s="2"/>
    </row>
    <row r="133" spans="1:6" ht="51" hidden="1" outlineLevel="6">
      <c r="A133" s="15" t="s">
        <v>52</v>
      </c>
      <c r="B133" s="17" t="s">
        <v>304</v>
      </c>
      <c r="C133" s="8">
        <f>ведомственная!F97</f>
        <v>901.5</v>
      </c>
      <c r="D133" s="8">
        <f>ведомственная!G97</f>
        <v>601.5</v>
      </c>
      <c r="E133" s="90">
        <f t="shared" si="8"/>
        <v>66.722129783693845</v>
      </c>
      <c r="F133" s="2"/>
    </row>
    <row r="134" spans="1:6" ht="25.5" hidden="1" outlineLevel="6">
      <c r="A134" s="15" t="s">
        <v>52</v>
      </c>
      <c r="B134" s="17" t="s">
        <v>305</v>
      </c>
      <c r="C134" s="8" t="e">
        <f>ведомственная!#REF!</f>
        <v>#REF!</v>
      </c>
      <c r="D134" s="8" t="e">
        <f>ведомственная!#REF!</f>
        <v>#REF!</v>
      </c>
      <c r="E134" s="90" t="e">
        <f t="shared" si="8"/>
        <v>#REF!</v>
      </c>
      <c r="F134" s="2"/>
    </row>
    <row r="135" spans="1:6" ht="63.75" hidden="1" outlineLevel="2">
      <c r="A135" s="15" t="s">
        <v>53</v>
      </c>
      <c r="B135" s="17" t="s">
        <v>270</v>
      </c>
      <c r="C135" s="8" t="e">
        <f>C136</f>
        <v>#REF!</v>
      </c>
      <c r="D135" s="8" t="e">
        <f t="shared" ref="D135:D137" si="19">D136</f>
        <v>#REF!</v>
      </c>
      <c r="E135" s="90" t="e">
        <f t="shared" si="8"/>
        <v>#REF!</v>
      </c>
      <c r="F135" s="2"/>
    </row>
    <row r="136" spans="1:6" ht="51" hidden="1" outlineLevel="3">
      <c r="A136" s="15" t="s">
        <v>53</v>
      </c>
      <c r="B136" s="17" t="s">
        <v>352</v>
      </c>
      <c r="C136" s="8" t="e">
        <f>C137</f>
        <v>#REF!</v>
      </c>
      <c r="D136" s="8" t="e">
        <f t="shared" si="19"/>
        <v>#REF!</v>
      </c>
      <c r="E136" s="90" t="e">
        <f t="shared" si="8"/>
        <v>#REF!</v>
      </c>
      <c r="F136" s="2"/>
    </row>
    <row r="137" spans="1:6" ht="25.5" hidden="1" outlineLevel="4">
      <c r="A137" s="15" t="s">
        <v>53</v>
      </c>
      <c r="B137" s="17" t="s">
        <v>353</v>
      </c>
      <c r="C137" s="8" t="e">
        <f>C138</f>
        <v>#REF!</v>
      </c>
      <c r="D137" s="8" t="e">
        <f t="shared" si="19"/>
        <v>#REF!</v>
      </c>
      <c r="E137" s="90" t="e">
        <f t="shared" si="8"/>
        <v>#REF!</v>
      </c>
      <c r="F137" s="2"/>
    </row>
    <row r="138" spans="1:6" ht="25.5" hidden="1" outlineLevel="5">
      <c r="A138" s="15" t="s">
        <v>53</v>
      </c>
      <c r="B138" s="17" t="s">
        <v>354</v>
      </c>
      <c r="C138" s="8" t="e">
        <f>C139+C140</f>
        <v>#REF!</v>
      </c>
      <c r="D138" s="8" t="e">
        <f>D139+D140</f>
        <v>#REF!</v>
      </c>
      <c r="E138" s="90" t="e">
        <f t="shared" si="8"/>
        <v>#REF!</v>
      </c>
      <c r="F138" s="2"/>
    </row>
    <row r="139" spans="1:6" ht="51" hidden="1" outlineLevel="6">
      <c r="A139" s="15" t="s">
        <v>53</v>
      </c>
      <c r="B139" s="17" t="s">
        <v>304</v>
      </c>
      <c r="C139" s="8" t="e">
        <f>ведомственная!#REF!</f>
        <v>#REF!</v>
      </c>
      <c r="D139" s="8" t="e">
        <f>ведомственная!#REF!</f>
        <v>#REF!</v>
      </c>
      <c r="E139" s="90" t="e">
        <f t="shared" si="8"/>
        <v>#REF!</v>
      </c>
      <c r="F139" s="2"/>
    </row>
    <row r="140" spans="1:6" ht="25.5" hidden="1" outlineLevel="6">
      <c r="A140" s="15" t="s">
        <v>53</v>
      </c>
      <c r="B140" s="17" t="s">
        <v>305</v>
      </c>
      <c r="C140" s="8" t="e">
        <f>ведомственная!#REF!</f>
        <v>#REF!</v>
      </c>
      <c r="D140" s="8" t="e">
        <f>ведомственная!#REF!</f>
        <v>#REF!</v>
      </c>
      <c r="E140" s="90" t="e">
        <f t="shared" si="8"/>
        <v>#REF!</v>
      </c>
      <c r="F140" s="2"/>
    </row>
    <row r="141" spans="1:6" ht="28.5" customHeight="1" outlineLevel="1" collapsed="1">
      <c r="A141" s="15" t="s">
        <v>58</v>
      </c>
      <c r="B141" s="17" t="s">
        <v>621</v>
      </c>
      <c r="C141" s="8">
        <f>ведомственная!F98</f>
        <v>2086.6999999999998</v>
      </c>
      <c r="D141" s="8">
        <f>ведомственная!G98</f>
        <v>1466</v>
      </c>
      <c r="E141" s="90">
        <f t="shared" si="8"/>
        <v>70.254468778454026</v>
      </c>
      <c r="F141" s="2"/>
    </row>
    <row r="142" spans="1:6" ht="63.75" hidden="1" outlineLevel="2">
      <c r="A142" s="15" t="s">
        <v>58</v>
      </c>
      <c r="B142" s="17" t="s">
        <v>270</v>
      </c>
      <c r="C142" s="8" t="e">
        <f>C143+C147</f>
        <v>#REF!</v>
      </c>
      <c r="D142" s="8" t="e">
        <f>D143+D147</f>
        <v>#REF!</v>
      </c>
      <c r="E142" s="90" t="e">
        <f t="shared" si="8"/>
        <v>#REF!</v>
      </c>
      <c r="F142" s="2"/>
    </row>
    <row r="143" spans="1:6" ht="38.25" hidden="1" outlineLevel="3">
      <c r="A143" s="15" t="s">
        <v>58</v>
      </c>
      <c r="B143" s="17" t="s">
        <v>355</v>
      </c>
      <c r="C143" s="8">
        <f>C144</f>
        <v>50</v>
      </c>
      <c r="D143" s="8">
        <f t="shared" ref="D143:D145" si="20">D144</f>
        <v>0</v>
      </c>
      <c r="E143" s="90">
        <f t="shared" si="8"/>
        <v>0</v>
      </c>
      <c r="F143" s="2"/>
    </row>
    <row r="144" spans="1:6" ht="51" hidden="1" outlineLevel="4">
      <c r="A144" s="15" t="s">
        <v>58</v>
      </c>
      <c r="B144" s="17" t="s">
        <v>356</v>
      </c>
      <c r="C144" s="8">
        <f>C145</f>
        <v>50</v>
      </c>
      <c r="D144" s="8">
        <f t="shared" si="20"/>
        <v>0</v>
      </c>
      <c r="E144" s="90">
        <f t="shared" ref="E144:E207" si="21">D144/C144*100</f>
        <v>0</v>
      </c>
      <c r="F144" s="2"/>
    </row>
    <row r="145" spans="1:6" hidden="1" outlineLevel="5">
      <c r="A145" s="15" t="s">
        <v>58</v>
      </c>
      <c r="B145" s="17" t="s">
        <v>357</v>
      </c>
      <c r="C145" s="8">
        <f>C146</f>
        <v>50</v>
      </c>
      <c r="D145" s="8">
        <f t="shared" si="20"/>
        <v>0</v>
      </c>
      <c r="E145" s="90">
        <f t="shared" si="21"/>
        <v>0</v>
      </c>
      <c r="F145" s="2"/>
    </row>
    <row r="146" spans="1:6" ht="25.5" hidden="1" outlineLevel="6">
      <c r="A146" s="15" t="s">
        <v>58</v>
      </c>
      <c r="B146" s="17" t="s">
        <v>305</v>
      </c>
      <c r="C146" s="8">
        <f>ведомственная!F108</f>
        <v>50</v>
      </c>
      <c r="D146" s="8">
        <f>ведомственная!G108</f>
        <v>0</v>
      </c>
      <c r="E146" s="90">
        <f t="shared" si="21"/>
        <v>0</v>
      </c>
      <c r="F146" s="2"/>
    </row>
    <row r="147" spans="1:6" ht="25.5" hidden="1" outlineLevel="3">
      <c r="A147" s="15" t="s">
        <v>58</v>
      </c>
      <c r="B147" s="17" t="s">
        <v>358</v>
      </c>
      <c r="C147" s="8" t="e">
        <f>C148+C159</f>
        <v>#REF!</v>
      </c>
      <c r="D147" s="8" t="e">
        <f>D148+D159</f>
        <v>#REF!</v>
      </c>
      <c r="E147" s="90" t="e">
        <f t="shared" si="21"/>
        <v>#REF!</v>
      </c>
      <c r="F147" s="2"/>
    </row>
    <row r="148" spans="1:6" ht="38.25" hidden="1" outlineLevel="4">
      <c r="A148" s="15" t="s">
        <v>58</v>
      </c>
      <c r="B148" s="17" t="s">
        <v>359</v>
      </c>
      <c r="C148" s="8" t="e">
        <f>C149+C151+C153+C155+C157</f>
        <v>#REF!</v>
      </c>
      <c r="D148" s="8" t="e">
        <f>D149+D151+D153+D155+D157</f>
        <v>#REF!</v>
      </c>
      <c r="E148" s="90" t="e">
        <f t="shared" si="21"/>
        <v>#REF!</v>
      </c>
      <c r="F148" s="2"/>
    </row>
    <row r="149" spans="1:6" hidden="1" outlineLevel="5">
      <c r="A149" s="15" t="s">
        <v>58</v>
      </c>
      <c r="B149" s="17" t="s">
        <v>360</v>
      </c>
      <c r="C149" s="8" t="e">
        <f>C150</f>
        <v>#REF!</v>
      </c>
      <c r="D149" s="8" t="e">
        <f>D150</f>
        <v>#REF!</v>
      </c>
      <c r="E149" s="90" t="e">
        <f t="shared" si="21"/>
        <v>#REF!</v>
      </c>
      <c r="F149" s="2"/>
    </row>
    <row r="150" spans="1:6" ht="25.5" hidden="1" outlineLevel="6">
      <c r="A150" s="15" t="s">
        <v>58</v>
      </c>
      <c r="B150" s="17" t="s">
        <v>305</v>
      </c>
      <c r="C150" s="8" t="e">
        <f>ведомственная!#REF!</f>
        <v>#REF!</v>
      </c>
      <c r="D150" s="8" t="e">
        <f>ведомственная!#REF!</f>
        <v>#REF!</v>
      </c>
      <c r="E150" s="90" t="e">
        <f t="shared" si="21"/>
        <v>#REF!</v>
      </c>
      <c r="F150" s="2"/>
    </row>
    <row r="151" spans="1:6" hidden="1" outlineLevel="5">
      <c r="A151" s="15" t="s">
        <v>58</v>
      </c>
      <c r="B151" s="17" t="s">
        <v>361</v>
      </c>
      <c r="C151" s="8">
        <f>C152</f>
        <v>60</v>
      </c>
      <c r="D151" s="8">
        <f>D152</f>
        <v>60</v>
      </c>
      <c r="E151" s="90">
        <f t="shared" si="21"/>
        <v>100</v>
      </c>
      <c r="F151" s="2"/>
    </row>
    <row r="152" spans="1:6" ht="25.5" hidden="1" outlineLevel="6">
      <c r="A152" s="15" t="s">
        <v>58</v>
      </c>
      <c r="B152" s="17" t="s">
        <v>305</v>
      </c>
      <c r="C152" s="8">
        <f>ведомственная!F112</f>
        <v>60</v>
      </c>
      <c r="D152" s="8">
        <f>ведомственная!G112</f>
        <v>60</v>
      </c>
      <c r="E152" s="90">
        <f t="shared" si="21"/>
        <v>100</v>
      </c>
      <c r="F152" s="2"/>
    </row>
    <row r="153" spans="1:6" hidden="1" outlineLevel="5">
      <c r="A153" s="15" t="s">
        <v>58</v>
      </c>
      <c r="B153" s="17" t="s">
        <v>362</v>
      </c>
      <c r="C153" s="8" t="e">
        <f>C154</f>
        <v>#REF!</v>
      </c>
      <c r="D153" s="8" t="e">
        <f>D154</f>
        <v>#REF!</v>
      </c>
      <c r="E153" s="90" t="e">
        <f t="shared" si="21"/>
        <v>#REF!</v>
      </c>
      <c r="F153" s="2"/>
    </row>
    <row r="154" spans="1:6" ht="25.5" hidden="1" outlineLevel="6">
      <c r="A154" s="15" t="s">
        <v>58</v>
      </c>
      <c r="B154" s="17" t="s">
        <v>305</v>
      </c>
      <c r="C154" s="8" t="e">
        <f>ведомственная!#REF!</f>
        <v>#REF!</v>
      </c>
      <c r="D154" s="8" t="e">
        <f>ведомственная!#REF!</f>
        <v>#REF!</v>
      </c>
      <c r="E154" s="90" t="e">
        <f t="shared" si="21"/>
        <v>#REF!</v>
      </c>
      <c r="F154" s="2"/>
    </row>
    <row r="155" spans="1:6" hidden="1" outlineLevel="5">
      <c r="A155" s="15" t="s">
        <v>58</v>
      </c>
      <c r="B155" s="17" t="s">
        <v>363</v>
      </c>
      <c r="C155" s="8" t="e">
        <f>C156</f>
        <v>#REF!</v>
      </c>
      <c r="D155" s="8" t="e">
        <f>D156</f>
        <v>#REF!</v>
      </c>
      <c r="E155" s="90" t="e">
        <f t="shared" si="21"/>
        <v>#REF!</v>
      </c>
      <c r="F155" s="2"/>
    </row>
    <row r="156" spans="1:6" ht="25.5" hidden="1" outlineLevel="6">
      <c r="A156" s="15" t="s">
        <v>58</v>
      </c>
      <c r="B156" s="17" t="s">
        <v>305</v>
      </c>
      <c r="C156" s="8" t="e">
        <f>ведомственная!#REF!</f>
        <v>#REF!</v>
      </c>
      <c r="D156" s="8" t="e">
        <f>ведомственная!#REF!</f>
        <v>#REF!</v>
      </c>
      <c r="E156" s="90" t="e">
        <f t="shared" si="21"/>
        <v>#REF!</v>
      </c>
      <c r="F156" s="2"/>
    </row>
    <row r="157" spans="1:6" hidden="1" outlineLevel="5">
      <c r="A157" s="15" t="s">
        <v>58</v>
      </c>
      <c r="B157" s="17" t="s">
        <v>364</v>
      </c>
      <c r="C157" s="8">
        <f>C158</f>
        <v>3</v>
      </c>
      <c r="D157" s="8">
        <f>D158</f>
        <v>3</v>
      </c>
      <c r="E157" s="90">
        <f t="shared" si="21"/>
        <v>100</v>
      </c>
      <c r="F157" s="2"/>
    </row>
    <row r="158" spans="1:6" ht="25.5" hidden="1" outlineLevel="6">
      <c r="A158" s="15" t="s">
        <v>58</v>
      </c>
      <c r="B158" s="17" t="s">
        <v>305</v>
      </c>
      <c r="C158" s="8">
        <f>ведомственная!F114</f>
        <v>3</v>
      </c>
      <c r="D158" s="8">
        <f>ведомственная!G114</f>
        <v>3</v>
      </c>
      <c r="E158" s="90">
        <f t="shared" si="21"/>
        <v>100</v>
      </c>
      <c r="F158" s="2"/>
    </row>
    <row r="159" spans="1:6" ht="38.25" hidden="1" outlineLevel="4">
      <c r="A159" s="15" t="s">
        <v>58</v>
      </c>
      <c r="B159" s="17" t="s">
        <v>365</v>
      </c>
      <c r="C159" s="8">
        <f t="shared" ref="C159:D160" si="22">C160</f>
        <v>37</v>
      </c>
      <c r="D159" s="8">
        <f t="shared" si="22"/>
        <v>37</v>
      </c>
      <c r="E159" s="90">
        <f t="shared" si="21"/>
        <v>100</v>
      </c>
      <c r="F159" s="2"/>
    </row>
    <row r="160" spans="1:6" ht="25.5" hidden="1" outlineLevel="5">
      <c r="A160" s="15" t="s">
        <v>58</v>
      </c>
      <c r="B160" s="17" t="s">
        <v>366</v>
      </c>
      <c r="C160" s="8">
        <f t="shared" si="22"/>
        <v>37</v>
      </c>
      <c r="D160" s="8">
        <f t="shared" si="22"/>
        <v>37</v>
      </c>
      <c r="E160" s="90">
        <f t="shared" si="21"/>
        <v>100</v>
      </c>
      <c r="F160" s="2"/>
    </row>
    <row r="161" spans="1:6" ht="25.5" hidden="1" outlineLevel="6">
      <c r="A161" s="15" t="s">
        <v>58</v>
      </c>
      <c r="B161" s="17" t="s">
        <v>305</v>
      </c>
      <c r="C161" s="8">
        <f>ведомственная!F117</f>
        <v>37</v>
      </c>
      <c r="D161" s="8">
        <f>ведомственная!G117</f>
        <v>37</v>
      </c>
      <c r="E161" s="90">
        <f t="shared" si="21"/>
        <v>100</v>
      </c>
      <c r="F161" s="2"/>
    </row>
    <row r="162" spans="1:6" ht="25.5" outlineLevel="6">
      <c r="A162" s="16" t="s">
        <v>593</v>
      </c>
      <c r="B162" s="17" t="s">
        <v>598</v>
      </c>
      <c r="C162" s="8">
        <f>ведомственная!F118</f>
        <v>120</v>
      </c>
      <c r="D162" s="8">
        <f>ведомственная!G118</f>
        <v>0</v>
      </c>
      <c r="E162" s="90">
        <f t="shared" si="21"/>
        <v>0</v>
      </c>
      <c r="F162" s="2"/>
    </row>
    <row r="163" spans="1:6" s="27" customFormat="1">
      <c r="A163" s="20" t="s">
        <v>68</v>
      </c>
      <c r="B163" s="21" t="s">
        <v>252</v>
      </c>
      <c r="C163" s="7">
        <f>C177+C183+C214</f>
        <v>100498.7</v>
      </c>
      <c r="D163" s="7">
        <f t="shared" ref="D163" si="23">D177+D183+D214</f>
        <v>38721.900000000009</v>
      </c>
      <c r="E163" s="89">
        <f t="shared" si="21"/>
        <v>38.529752126146917</v>
      </c>
      <c r="F163" s="4"/>
    </row>
    <row r="164" spans="1:6" ht="38.25" hidden="1" outlineLevel="2">
      <c r="A164" s="15" t="s">
        <v>156</v>
      </c>
      <c r="B164" s="17" t="s">
        <v>287</v>
      </c>
      <c r="C164" s="8" t="e">
        <f>C165</f>
        <v>#REF!</v>
      </c>
      <c r="D164" s="8" t="e">
        <f>D165</f>
        <v>#REF!</v>
      </c>
      <c r="E164" s="90" t="e">
        <f t="shared" si="21"/>
        <v>#REF!</v>
      </c>
      <c r="F164" s="2"/>
    </row>
    <row r="165" spans="1:6" ht="25.5" hidden="1" outlineLevel="3">
      <c r="A165" s="15" t="s">
        <v>156</v>
      </c>
      <c r="B165" s="17" t="s">
        <v>442</v>
      </c>
      <c r="C165" s="8" t="e">
        <f>C166+C169</f>
        <v>#REF!</v>
      </c>
      <c r="D165" s="8" t="e">
        <f>D166+D169</f>
        <v>#REF!</v>
      </c>
      <c r="E165" s="90" t="e">
        <f t="shared" si="21"/>
        <v>#REF!</v>
      </c>
      <c r="F165" s="2"/>
    </row>
    <row r="166" spans="1:6" ht="38.25" hidden="1" outlineLevel="4">
      <c r="A166" s="15" t="s">
        <v>156</v>
      </c>
      <c r="B166" s="17" t="s">
        <v>482</v>
      </c>
      <c r="C166" s="8" t="e">
        <f t="shared" ref="C166:D167" si="24">C167</f>
        <v>#REF!</v>
      </c>
      <c r="D166" s="8" t="e">
        <f t="shared" si="24"/>
        <v>#REF!</v>
      </c>
      <c r="E166" s="90" t="e">
        <f t="shared" si="21"/>
        <v>#REF!</v>
      </c>
      <c r="F166" s="2"/>
    </row>
    <row r="167" spans="1:6" ht="25.5" hidden="1" outlineLevel="5">
      <c r="A167" s="15" t="s">
        <v>156</v>
      </c>
      <c r="B167" s="17" t="s">
        <v>483</v>
      </c>
      <c r="C167" s="8" t="e">
        <f t="shared" si="24"/>
        <v>#REF!</v>
      </c>
      <c r="D167" s="8" t="e">
        <f t="shared" si="24"/>
        <v>#REF!</v>
      </c>
      <c r="E167" s="90" t="e">
        <f t="shared" si="21"/>
        <v>#REF!</v>
      </c>
      <c r="F167" s="2"/>
    </row>
    <row r="168" spans="1:6" ht="51" hidden="1" outlineLevel="6">
      <c r="A168" s="15" t="s">
        <v>156</v>
      </c>
      <c r="B168" s="17" t="s">
        <v>304</v>
      </c>
      <c r="C168" s="8" t="e">
        <f>ведомственная!#REF!</f>
        <v>#REF!</v>
      </c>
      <c r="D168" s="8" t="e">
        <f>ведомственная!#REF!</f>
        <v>#REF!</v>
      </c>
      <c r="E168" s="90" t="e">
        <f t="shared" si="21"/>
        <v>#REF!</v>
      </c>
      <c r="F168" s="2"/>
    </row>
    <row r="169" spans="1:6" ht="25.5" hidden="1" outlineLevel="4">
      <c r="A169" s="15" t="s">
        <v>156</v>
      </c>
      <c r="B169" s="17" t="s">
        <v>443</v>
      </c>
      <c r="C169" s="8" t="e">
        <f t="shared" ref="C169:D170" si="25">C170</f>
        <v>#REF!</v>
      </c>
      <c r="D169" s="8" t="e">
        <f t="shared" si="25"/>
        <v>#REF!</v>
      </c>
      <c r="E169" s="90" t="e">
        <f t="shared" si="21"/>
        <v>#REF!</v>
      </c>
      <c r="F169" s="2"/>
    </row>
    <row r="170" spans="1:6" ht="25.5" hidden="1" outlineLevel="5">
      <c r="A170" s="15" t="s">
        <v>156</v>
      </c>
      <c r="B170" s="17" t="s">
        <v>444</v>
      </c>
      <c r="C170" s="8" t="e">
        <f t="shared" si="25"/>
        <v>#REF!</v>
      </c>
      <c r="D170" s="8" t="e">
        <f t="shared" si="25"/>
        <v>#REF!</v>
      </c>
      <c r="E170" s="90" t="e">
        <f t="shared" si="21"/>
        <v>#REF!</v>
      </c>
      <c r="F170" s="2"/>
    </row>
    <row r="171" spans="1:6" ht="25.5" hidden="1" outlineLevel="6">
      <c r="A171" s="15" t="s">
        <v>156</v>
      </c>
      <c r="B171" s="17" t="s">
        <v>331</v>
      </c>
      <c r="C171" s="8" t="e">
        <f>ведомственная!#REF!</f>
        <v>#REF!</v>
      </c>
      <c r="D171" s="8" t="e">
        <f>ведомственная!#REF!</f>
        <v>#REF!</v>
      </c>
      <c r="E171" s="90" t="e">
        <f t="shared" si="21"/>
        <v>#REF!</v>
      </c>
      <c r="F171" s="2"/>
    </row>
    <row r="172" spans="1:6" ht="51" hidden="1" outlineLevel="2">
      <c r="A172" s="15" t="s">
        <v>69</v>
      </c>
      <c r="B172" s="17" t="s">
        <v>271</v>
      </c>
      <c r="C172" s="8" t="e">
        <f>C173</f>
        <v>#REF!</v>
      </c>
      <c r="D172" s="8" t="e">
        <f t="shared" ref="D172:D175" si="26">D173</f>
        <v>#REF!</v>
      </c>
      <c r="E172" s="90" t="e">
        <f t="shared" si="21"/>
        <v>#REF!</v>
      </c>
      <c r="F172" s="2"/>
    </row>
    <row r="173" spans="1:6" ht="25.5" hidden="1" outlineLevel="3">
      <c r="A173" s="15" t="s">
        <v>69</v>
      </c>
      <c r="B173" s="17" t="s">
        <v>367</v>
      </c>
      <c r="C173" s="8" t="e">
        <f>C174</f>
        <v>#REF!</v>
      </c>
      <c r="D173" s="8" t="e">
        <f t="shared" si="26"/>
        <v>#REF!</v>
      </c>
      <c r="E173" s="90" t="e">
        <f t="shared" si="21"/>
        <v>#REF!</v>
      </c>
      <c r="F173" s="2"/>
    </row>
    <row r="174" spans="1:6" ht="25.5" hidden="1" outlineLevel="4">
      <c r="A174" s="15" t="s">
        <v>69</v>
      </c>
      <c r="B174" s="17" t="s">
        <v>368</v>
      </c>
      <c r="C174" s="8" t="e">
        <f>C175</f>
        <v>#REF!</v>
      </c>
      <c r="D174" s="8" t="e">
        <f t="shared" si="26"/>
        <v>#REF!</v>
      </c>
      <c r="E174" s="90" t="e">
        <f t="shared" si="21"/>
        <v>#REF!</v>
      </c>
      <c r="F174" s="2"/>
    </row>
    <row r="175" spans="1:6" ht="63.75" hidden="1" outlineLevel="5">
      <c r="A175" s="15" t="s">
        <v>69</v>
      </c>
      <c r="B175" s="17" t="s">
        <v>369</v>
      </c>
      <c r="C175" s="8" t="e">
        <f>C176</f>
        <v>#REF!</v>
      </c>
      <c r="D175" s="8" t="e">
        <f t="shared" si="26"/>
        <v>#REF!</v>
      </c>
      <c r="E175" s="90" t="e">
        <f t="shared" si="21"/>
        <v>#REF!</v>
      </c>
      <c r="F175" s="2"/>
    </row>
    <row r="176" spans="1:6" ht="25.5" hidden="1" outlineLevel="6">
      <c r="A176" s="15" t="s">
        <v>69</v>
      </c>
      <c r="B176" s="17" t="s">
        <v>305</v>
      </c>
      <c r="C176" s="8" t="e">
        <f>ведомственная!#REF!</f>
        <v>#REF!</v>
      </c>
      <c r="D176" s="8" t="e">
        <f>ведомственная!#REF!</f>
        <v>#REF!</v>
      </c>
      <c r="E176" s="90" t="e">
        <f t="shared" si="21"/>
        <v>#REF!</v>
      </c>
      <c r="F176" s="2"/>
    </row>
    <row r="177" spans="1:6" outlineLevel="1" collapsed="1">
      <c r="A177" s="15" t="s">
        <v>73</v>
      </c>
      <c r="B177" s="17" t="s">
        <v>272</v>
      </c>
      <c r="C177" s="8">
        <f>ведомственная!F133</f>
        <v>16344.9</v>
      </c>
      <c r="D177" s="8">
        <f>ведомственная!G133</f>
        <v>9475.7000000000007</v>
      </c>
      <c r="E177" s="90">
        <f t="shared" si="21"/>
        <v>57.973435138789476</v>
      </c>
      <c r="F177" s="2"/>
    </row>
    <row r="178" spans="1:6" ht="51" hidden="1" outlineLevel="2">
      <c r="A178" s="15" t="s">
        <v>73</v>
      </c>
      <c r="B178" s="17" t="s">
        <v>271</v>
      </c>
      <c r="C178" s="8">
        <f>C179</f>
        <v>3269</v>
      </c>
      <c r="D178" s="8">
        <f t="shared" ref="D178:D181" si="27">D179</f>
        <v>1895.1</v>
      </c>
      <c r="E178" s="90">
        <f t="shared" si="21"/>
        <v>57.971856836953194</v>
      </c>
      <c r="F178" s="2"/>
    </row>
    <row r="179" spans="1:6" ht="25.5" hidden="1" outlineLevel="3">
      <c r="A179" s="15" t="s">
        <v>73</v>
      </c>
      <c r="B179" s="17" t="s">
        <v>370</v>
      </c>
      <c r="C179" s="8">
        <f>C180</f>
        <v>3269</v>
      </c>
      <c r="D179" s="8">
        <f t="shared" si="27"/>
        <v>1895.1</v>
      </c>
      <c r="E179" s="90">
        <f t="shared" si="21"/>
        <v>57.971856836953194</v>
      </c>
      <c r="F179" s="2"/>
    </row>
    <row r="180" spans="1:6" hidden="1" outlineLevel="4">
      <c r="A180" s="15" t="s">
        <v>73</v>
      </c>
      <c r="B180" s="17" t="s">
        <v>371</v>
      </c>
      <c r="C180" s="8">
        <f>C181</f>
        <v>3269</v>
      </c>
      <c r="D180" s="8">
        <f t="shared" si="27"/>
        <v>1895.1</v>
      </c>
      <c r="E180" s="90">
        <f t="shared" si="21"/>
        <v>57.971856836953194</v>
      </c>
      <c r="F180" s="2"/>
    </row>
    <row r="181" spans="1:6" ht="38.25" hidden="1" outlineLevel="5">
      <c r="A181" s="15" t="s">
        <v>73</v>
      </c>
      <c r="B181" s="17" t="s">
        <v>372</v>
      </c>
      <c r="C181" s="8">
        <f>C182</f>
        <v>3269</v>
      </c>
      <c r="D181" s="8">
        <f t="shared" si="27"/>
        <v>1895.1</v>
      </c>
      <c r="E181" s="90">
        <f t="shared" si="21"/>
        <v>57.971856836953194</v>
      </c>
      <c r="F181" s="2"/>
    </row>
    <row r="182" spans="1:6" ht="25.5" hidden="1" outlineLevel="6">
      <c r="A182" s="15" t="s">
        <v>73</v>
      </c>
      <c r="B182" s="17" t="s">
        <v>305</v>
      </c>
      <c r="C182" s="8">
        <f>ведомственная!F138</f>
        <v>3269</v>
      </c>
      <c r="D182" s="8">
        <f>ведомственная!G138</f>
        <v>1895.1</v>
      </c>
      <c r="E182" s="90">
        <f t="shared" si="21"/>
        <v>57.971856836953194</v>
      </c>
      <c r="F182" s="2"/>
    </row>
    <row r="183" spans="1:6" outlineLevel="1" collapsed="1">
      <c r="A183" s="15" t="s">
        <v>77</v>
      </c>
      <c r="B183" s="17" t="s">
        <v>273</v>
      </c>
      <c r="C183" s="8">
        <f>ведомственная!F141</f>
        <v>83853.8</v>
      </c>
      <c r="D183" s="8">
        <f>ведомственная!G141</f>
        <v>29147.4</v>
      </c>
      <c r="E183" s="90">
        <f t="shared" si="21"/>
        <v>34.759784291230687</v>
      </c>
      <c r="F183" s="2"/>
    </row>
    <row r="184" spans="1:6" ht="51" hidden="1" outlineLevel="2">
      <c r="A184" s="15" t="s">
        <v>77</v>
      </c>
      <c r="B184" s="17" t="s">
        <v>271</v>
      </c>
      <c r="C184" s="8" t="e">
        <f>C185+C201+C210</f>
        <v>#REF!</v>
      </c>
      <c r="D184" s="8" t="e">
        <f>D185+D201+D210</f>
        <v>#REF!</v>
      </c>
      <c r="E184" s="90" t="e">
        <f t="shared" si="21"/>
        <v>#REF!</v>
      </c>
      <c r="F184" s="2"/>
    </row>
    <row r="185" spans="1:6" ht="25.5" hidden="1" outlineLevel="3">
      <c r="A185" s="15" t="s">
        <v>77</v>
      </c>
      <c r="B185" s="17" t="s">
        <v>370</v>
      </c>
      <c r="C185" s="8">
        <f>C186+C195+C198</f>
        <v>42239.199999999997</v>
      </c>
      <c r="D185" s="8">
        <f>D186+D195+D198</f>
        <v>22273.200000000001</v>
      </c>
      <c r="E185" s="90">
        <f t="shared" si="21"/>
        <v>52.731112331672961</v>
      </c>
      <c r="F185" s="2"/>
    </row>
    <row r="186" spans="1:6" ht="38.25" hidden="1" outlineLevel="4">
      <c r="A186" s="15" t="s">
        <v>77</v>
      </c>
      <c r="B186" s="17" t="s">
        <v>373</v>
      </c>
      <c r="C186" s="8">
        <f>C187+C189+C191+C193</f>
        <v>30538.799999999999</v>
      </c>
      <c r="D186" s="8">
        <f>D187+D189+D191+D193</f>
        <v>21224.400000000001</v>
      </c>
      <c r="E186" s="90">
        <f t="shared" si="21"/>
        <v>69.499783881488469</v>
      </c>
      <c r="F186" s="2"/>
    </row>
    <row r="187" spans="1:6" ht="63.75" hidden="1" outlineLevel="5">
      <c r="A187" s="15" t="s">
        <v>77</v>
      </c>
      <c r="B187" s="17" t="s">
        <v>374</v>
      </c>
      <c r="C187" s="8">
        <f>C188</f>
        <v>12163.5</v>
      </c>
      <c r="D187" s="8">
        <f>D188</f>
        <v>9040.5</v>
      </c>
      <c r="E187" s="90">
        <f t="shared" si="21"/>
        <v>74.324824269330364</v>
      </c>
      <c r="F187" s="2"/>
    </row>
    <row r="188" spans="1:6" ht="25.5" hidden="1" outlineLevel="6">
      <c r="A188" s="15" t="s">
        <v>77</v>
      </c>
      <c r="B188" s="17" t="s">
        <v>305</v>
      </c>
      <c r="C188" s="8">
        <f>ведомственная!F146</f>
        <v>12163.5</v>
      </c>
      <c r="D188" s="8">
        <f>ведомственная!G146</f>
        <v>9040.5</v>
      </c>
      <c r="E188" s="90">
        <f t="shared" si="21"/>
        <v>74.324824269330364</v>
      </c>
      <c r="F188" s="2"/>
    </row>
    <row r="189" spans="1:6" ht="25.5" hidden="1" outlineLevel="5">
      <c r="A189" s="15" t="s">
        <v>77</v>
      </c>
      <c r="B189" s="17" t="s">
        <v>375</v>
      </c>
      <c r="C189" s="8">
        <f>C190</f>
        <v>8000</v>
      </c>
      <c r="D189" s="8">
        <f>D190</f>
        <v>5800</v>
      </c>
      <c r="E189" s="90">
        <f t="shared" si="21"/>
        <v>72.5</v>
      </c>
      <c r="F189" s="2"/>
    </row>
    <row r="190" spans="1:6" ht="25.5" hidden="1" outlineLevel="6">
      <c r="A190" s="15" t="s">
        <v>77</v>
      </c>
      <c r="B190" s="17" t="s">
        <v>331</v>
      </c>
      <c r="C190" s="8">
        <f>ведомственная!F148</f>
        <v>8000</v>
      </c>
      <c r="D190" s="8">
        <f>ведомственная!G148</f>
        <v>5800</v>
      </c>
      <c r="E190" s="90">
        <f t="shared" si="21"/>
        <v>72.5</v>
      </c>
      <c r="F190" s="2"/>
    </row>
    <row r="191" spans="1:6" ht="25.5" hidden="1" outlineLevel="5">
      <c r="A191" s="15" t="s">
        <v>77</v>
      </c>
      <c r="B191" s="17" t="s">
        <v>376</v>
      </c>
      <c r="C191" s="8">
        <f>C192</f>
        <v>3750.8</v>
      </c>
      <c r="D191" s="8">
        <f>D192</f>
        <v>761.6</v>
      </c>
      <c r="E191" s="90">
        <f t="shared" si="21"/>
        <v>20.305001599658741</v>
      </c>
      <c r="F191" s="2"/>
    </row>
    <row r="192" spans="1:6" ht="25.5" hidden="1" outlineLevel="6">
      <c r="A192" s="15" t="s">
        <v>77</v>
      </c>
      <c r="B192" s="17" t="s">
        <v>305</v>
      </c>
      <c r="C192" s="8">
        <f>ведомственная!F150</f>
        <v>3750.8</v>
      </c>
      <c r="D192" s="8">
        <f>ведомственная!G150</f>
        <v>761.6</v>
      </c>
      <c r="E192" s="90">
        <f t="shared" si="21"/>
        <v>20.305001599658741</v>
      </c>
      <c r="F192" s="2"/>
    </row>
    <row r="193" spans="1:6" ht="51" hidden="1" outlineLevel="5">
      <c r="A193" s="15" t="s">
        <v>77</v>
      </c>
      <c r="B193" s="17" t="s">
        <v>377</v>
      </c>
      <c r="C193" s="8">
        <f>C194</f>
        <v>6624.5</v>
      </c>
      <c r="D193" s="8">
        <f>D194</f>
        <v>5622.3</v>
      </c>
      <c r="E193" s="90">
        <f t="shared" si="21"/>
        <v>84.871311042342825</v>
      </c>
      <c r="F193" s="2"/>
    </row>
    <row r="194" spans="1:6" ht="25.5" hidden="1" outlineLevel="6">
      <c r="A194" s="15" t="s">
        <v>77</v>
      </c>
      <c r="B194" s="17" t="s">
        <v>305</v>
      </c>
      <c r="C194" s="8">
        <f>ведомственная!F152</f>
        <v>6624.5</v>
      </c>
      <c r="D194" s="8">
        <f>ведомственная!G152</f>
        <v>5622.3</v>
      </c>
      <c r="E194" s="90">
        <f t="shared" si="21"/>
        <v>84.871311042342825</v>
      </c>
      <c r="F194" s="2"/>
    </row>
    <row r="195" spans="1:6" ht="38.25" hidden="1" outlineLevel="4">
      <c r="A195" s="15" t="s">
        <v>77</v>
      </c>
      <c r="B195" s="17" t="s">
        <v>378</v>
      </c>
      <c r="C195" s="8">
        <f>C197</f>
        <v>11266.7</v>
      </c>
      <c r="D195" s="8">
        <f>D197</f>
        <v>1048.8</v>
      </c>
      <c r="E195" s="90">
        <f t="shared" si="21"/>
        <v>9.3088481986739673</v>
      </c>
      <c r="F195" s="2"/>
    </row>
    <row r="196" spans="1:6" ht="25.5" hidden="1" outlineLevel="5">
      <c r="A196" s="15" t="s">
        <v>77</v>
      </c>
      <c r="B196" s="17" t="s">
        <v>532</v>
      </c>
      <c r="C196" s="8">
        <f>C197</f>
        <v>11266.7</v>
      </c>
      <c r="D196" s="8">
        <f>D197</f>
        <v>1048.8</v>
      </c>
      <c r="E196" s="90">
        <f t="shared" si="21"/>
        <v>9.3088481986739673</v>
      </c>
      <c r="F196" s="2"/>
    </row>
    <row r="197" spans="1:6" ht="25.5" hidden="1" outlineLevel="6">
      <c r="A197" s="15" t="s">
        <v>77</v>
      </c>
      <c r="B197" s="17" t="s">
        <v>305</v>
      </c>
      <c r="C197" s="8">
        <f>ведомственная!F157</f>
        <v>11266.7</v>
      </c>
      <c r="D197" s="8">
        <f>ведомственная!G157</f>
        <v>1048.8</v>
      </c>
      <c r="E197" s="90">
        <f t="shared" si="21"/>
        <v>9.3088481986739673</v>
      </c>
      <c r="F197" s="2"/>
    </row>
    <row r="198" spans="1:6" ht="25.5" hidden="1" outlineLevel="4">
      <c r="A198" s="15" t="s">
        <v>77</v>
      </c>
      <c r="B198" s="17" t="s">
        <v>379</v>
      </c>
      <c r="C198" s="8">
        <f t="shared" ref="C198:D199" si="28">C199</f>
        <v>433.69999999999993</v>
      </c>
      <c r="D198" s="8">
        <f t="shared" si="28"/>
        <v>0</v>
      </c>
      <c r="E198" s="90">
        <f t="shared" si="21"/>
        <v>0</v>
      </c>
      <c r="F198" s="2"/>
    </row>
    <row r="199" spans="1:6" ht="25.5" hidden="1" outlineLevel="5">
      <c r="A199" s="15" t="s">
        <v>77</v>
      </c>
      <c r="B199" s="17" t="s">
        <v>380</v>
      </c>
      <c r="C199" s="8">
        <f t="shared" si="28"/>
        <v>433.69999999999993</v>
      </c>
      <c r="D199" s="8">
        <f t="shared" si="28"/>
        <v>0</v>
      </c>
      <c r="E199" s="90">
        <f t="shared" si="21"/>
        <v>0</v>
      </c>
      <c r="F199" s="2"/>
    </row>
    <row r="200" spans="1:6" ht="25.5" hidden="1" outlineLevel="6">
      <c r="A200" s="15" t="s">
        <v>77</v>
      </c>
      <c r="B200" s="17" t="s">
        <v>305</v>
      </c>
      <c r="C200" s="8">
        <f>ведомственная!F162</f>
        <v>433.69999999999993</v>
      </c>
      <c r="D200" s="8">
        <f>ведомственная!G162</f>
        <v>0</v>
      </c>
      <c r="E200" s="90">
        <f t="shared" si="21"/>
        <v>0</v>
      </c>
      <c r="F200" s="2"/>
    </row>
    <row r="201" spans="1:6" ht="25.5" hidden="1" outlineLevel="3">
      <c r="A201" s="15" t="s">
        <v>77</v>
      </c>
      <c r="B201" s="17" t="s">
        <v>381</v>
      </c>
      <c r="C201" s="8" t="e">
        <f>C202+C207</f>
        <v>#REF!</v>
      </c>
      <c r="D201" s="8" t="e">
        <f>D202+D207</f>
        <v>#REF!</v>
      </c>
      <c r="E201" s="90" t="e">
        <f t="shared" si="21"/>
        <v>#REF!</v>
      </c>
      <c r="F201" s="2"/>
    </row>
    <row r="202" spans="1:6" ht="38.25" hidden="1" outlineLevel="4">
      <c r="A202" s="15" t="s">
        <v>77</v>
      </c>
      <c r="B202" s="17" t="s">
        <v>382</v>
      </c>
      <c r="C202" s="8" t="e">
        <f>C203+C205</f>
        <v>#REF!</v>
      </c>
      <c r="D202" s="8" t="e">
        <f>D203+D205</f>
        <v>#REF!</v>
      </c>
      <c r="E202" s="90" t="e">
        <f t="shared" si="21"/>
        <v>#REF!</v>
      </c>
      <c r="F202" s="2"/>
    </row>
    <row r="203" spans="1:6" ht="25.5" hidden="1" outlineLevel="5">
      <c r="A203" s="15" t="s">
        <v>77</v>
      </c>
      <c r="B203" s="17" t="s">
        <v>383</v>
      </c>
      <c r="C203" s="8" t="e">
        <f>C204</f>
        <v>#REF!</v>
      </c>
      <c r="D203" s="8" t="e">
        <f>D204</f>
        <v>#REF!</v>
      </c>
      <c r="E203" s="90" t="e">
        <f t="shared" si="21"/>
        <v>#REF!</v>
      </c>
      <c r="F203" s="2"/>
    </row>
    <row r="204" spans="1:6" ht="25.5" hidden="1" outlineLevel="6">
      <c r="A204" s="15" t="s">
        <v>77</v>
      </c>
      <c r="B204" s="17" t="s">
        <v>305</v>
      </c>
      <c r="C204" s="8" t="e">
        <f>ведомственная!#REF!</f>
        <v>#REF!</v>
      </c>
      <c r="D204" s="8" t="e">
        <f>ведомственная!#REF!</f>
        <v>#REF!</v>
      </c>
      <c r="E204" s="90" t="e">
        <f t="shared" si="21"/>
        <v>#REF!</v>
      </c>
      <c r="F204" s="2"/>
    </row>
    <row r="205" spans="1:6" ht="38.25" hidden="1" outlineLevel="5">
      <c r="A205" s="15" t="s">
        <v>77</v>
      </c>
      <c r="B205" s="17" t="s">
        <v>539</v>
      </c>
      <c r="C205" s="8" t="e">
        <f>C206</f>
        <v>#REF!</v>
      </c>
      <c r="D205" s="8" t="e">
        <f>D206</f>
        <v>#REF!</v>
      </c>
      <c r="E205" s="90" t="e">
        <f t="shared" si="21"/>
        <v>#REF!</v>
      </c>
      <c r="F205" s="2"/>
    </row>
    <row r="206" spans="1:6" ht="25.5" hidden="1" outlineLevel="6">
      <c r="A206" s="15" t="s">
        <v>77</v>
      </c>
      <c r="B206" s="17" t="s">
        <v>305</v>
      </c>
      <c r="C206" s="8" t="e">
        <f>ведомственная!#REF!</f>
        <v>#REF!</v>
      </c>
      <c r="D206" s="8" t="e">
        <f>ведомственная!#REF!</f>
        <v>#REF!</v>
      </c>
      <c r="E206" s="90" t="e">
        <f t="shared" si="21"/>
        <v>#REF!</v>
      </c>
      <c r="F206" s="2"/>
    </row>
    <row r="207" spans="1:6" ht="38.25" hidden="1" outlineLevel="4">
      <c r="A207" s="15" t="s">
        <v>77</v>
      </c>
      <c r="B207" s="17" t="s">
        <v>385</v>
      </c>
      <c r="C207" s="8">
        <f t="shared" ref="C207:D208" si="29">C208</f>
        <v>546.5</v>
      </c>
      <c r="D207" s="8">
        <f t="shared" si="29"/>
        <v>535.79999999999995</v>
      </c>
      <c r="E207" s="90">
        <f t="shared" si="21"/>
        <v>98.042086001829816</v>
      </c>
      <c r="F207" s="2"/>
    </row>
    <row r="208" spans="1:6" ht="38.25" hidden="1" outlineLevel="5">
      <c r="A208" s="15" t="s">
        <v>77</v>
      </c>
      <c r="B208" s="17" t="s">
        <v>384</v>
      </c>
      <c r="C208" s="8">
        <f t="shared" si="29"/>
        <v>546.5</v>
      </c>
      <c r="D208" s="8">
        <f t="shared" si="29"/>
        <v>535.79999999999995</v>
      </c>
      <c r="E208" s="90">
        <f t="shared" ref="E208:E271" si="30">D208/C208*100</f>
        <v>98.042086001829816</v>
      </c>
      <c r="F208" s="2"/>
    </row>
    <row r="209" spans="1:6" ht="25.5" hidden="1" outlineLevel="6">
      <c r="A209" s="15" t="s">
        <v>77</v>
      </c>
      <c r="B209" s="17" t="s">
        <v>305</v>
      </c>
      <c r="C209" s="8">
        <f>ведомственная!F168</f>
        <v>546.5</v>
      </c>
      <c r="D209" s="8">
        <f>ведомственная!G168</f>
        <v>535.79999999999995</v>
      </c>
      <c r="E209" s="90">
        <f t="shared" si="30"/>
        <v>98.042086001829816</v>
      </c>
      <c r="F209" s="2"/>
    </row>
    <row r="210" spans="1:6" ht="25.5" hidden="1" outlineLevel="3">
      <c r="A210" s="15" t="s">
        <v>77</v>
      </c>
      <c r="B210" s="17" t="s">
        <v>367</v>
      </c>
      <c r="C210" s="8" t="e">
        <f>C211</f>
        <v>#REF!</v>
      </c>
      <c r="D210" s="8" t="e">
        <f t="shared" ref="D210:D212" si="31">D211</f>
        <v>#REF!</v>
      </c>
      <c r="E210" s="90" t="e">
        <f t="shared" si="30"/>
        <v>#REF!</v>
      </c>
      <c r="F210" s="2"/>
    </row>
    <row r="211" spans="1:6" ht="25.5" hidden="1" outlineLevel="4">
      <c r="A211" s="15" t="s">
        <v>77</v>
      </c>
      <c r="B211" s="17" t="s">
        <v>386</v>
      </c>
      <c r="C211" s="8" t="e">
        <f>C212</f>
        <v>#REF!</v>
      </c>
      <c r="D211" s="8" t="e">
        <f t="shared" si="31"/>
        <v>#REF!</v>
      </c>
      <c r="E211" s="90" t="e">
        <f t="shared" si="30"/>
        <v>#REF!</v>
      </c>
      <c r="F211" s="2"/>
    </row>
    <row r="212" spans="1:6" ht="63.75" hidden="1" outlineLevel="5">
      <c r="A212" s="15" t="s">
        <v>77</v>
      </c>
      <c r="B212" s="17" t="s">
        <v>387</v>
      </c>
      <c r="C212" s="8" t="e">
        <f>C213</f>
        <v>#REF!</v>
      </c>
      <c r="D212" s="8" t="e">
        <f t="shared" si="31"/>
        <v>#REF!</v>
      </c>
      <c r="E212" s="90" t="e">
        <f t="shared" si="30"/>
        <v>#REF!</v>
      </c>
      <c r="F212" s="2"/>
    </row>
    <row r="213" spans="1:6" ht="25.5" hidden="1" outlineLevel="6">
      <c r="A213" s="15" t="s">
        <v>77</v>
      </c>
      <c r="B213" s="17" t="s">
        <v>305</v>
      </c>
      <c r="C213" s="8" t="e">
        <f>ведомственная!#REF!</f>
        <v>#REF!</v>
      </c>
      <c r="D213" s="8" t="e">
        <f>ведомственная!#REF!</f>
        <v>#REF!</v>
      </c>
      <c r="E213" s="90" t="e">
        <f t="shared" si="30"/>
        <v>#REF!</v>
      </c>
      <c r="F213" s="2"/>
    </row>
    <row r="214" spans="1:6" outlineLevel="1" collapsed="1">
      <c r="A214" s="15" t="s">
        <v>91</v>
      </c>
      <c r="B214" s="17" t="s">
        <v>274</v>
      </c>
      <c r="C214" s="8">
        <f>ведомственная!F169</f>
        <v>300</v>
      </c>
      <c r="D214" s="8">
        <f>ведомственная!G169</f>
        <v>98.8</v>
      </c>
      <c r="E214" s="90">
        <f t="shared" si="30"/>
        <v>32.93333333333333</v>
      </c>
      <c r="F214" s="2"/>
    </row>
    <row r="215" spans="1:6" ht="51" hidden="1" outlineLevel="2">
      <c r="A215" s="15" t="s">
        <v>91</v>
      </c>
      <c r="B215" s="17" t="s">
        <v>267</v>
      </c>
      <c r="C215" s="8" t="e">
        <f t="shared" ref="C215:D216" si="32">C216</f>
        <v>#REF!</v>
      </c>
      <c r="D215" s="8" t="e">
        <f t="shared" si="32"/>
        <v>#REF!</v>
      </c>
      <c r="E215" s="90" t="e">
        <f t="shared" si="30"/>
        <v>#REF!</v>
      </c>
      <c r="F215" s="2"/>
    </row>
    <row r="216" spans="1:6" ht="25.5" hidden="1" outlineLevel="3">
      <c r="A216" s="15" t="s">
        <v>91</v>
      </c>
      <c r="B216" s="17" t="s">
        <v>326</v>
      </c>
      <c r="C216" s="8" t="e">
        <f t="shared" si="32"/>
        <v>#REF!</v>
      </c>
      <c r="D216" s="8" t="e">
        <f t="shared" si="32"/>
        <v>#REF!</v>
      </c>
      <c r="E216" s="90" t="e">
        <f t="shared" si="30"/>
        <v>#REF!</v>
      </c>
      <c r="F216" s="2"/>
    </row>
    <row r="217" spans="1:6" ht="51" hidden="1" outlineLevel="4">
      <c r="A217" s="15" t="s">
        <v>91</v>
      </c>
      <c r="B217" s="17" t="s">
        <v>327</v>
      </c>
      <c r="C217" s="8" t="e">
        <f>C218+C220</f>
        <v>#REF!</v>
      </c>
      <c r="D217" s="8" t="e">
        <f>D218+D220</f>
        <v>#REF!</v>
      </c>
      <c r="E217" s="90" t="e">
        <f t="shared" si="30"/>
        <v>#REF!</v>
      </c>
      <c r="F217" s="2"/>
    </row>
    <row r="218" spans="1:6" hidden="1" outlineLevel="5">
      <c r="A218" s="15" t="s">
        <v>91</v>
      </c>
      <c r="B218" s="17" t="s">
        <v>388</v>
      </c>
      <c r="C218" s="8">
        <f>C219</f>
        <v>300</v>
      </c>
      <c r="D218" s="8">
        <f>D219</f>
        <v>98.8</v>
      </c>
      <c r="E218" s="90">
        <f t="shared" si="30"/>
        <v>32.93333333333333</v>
      </c>
      <c r="F218" s="2"/>
    </row>
    <row r="219" spans="1:6" ht="25.5" hidden="1" outlineLevel="6">
      <c r="A219" s="15" t="s">
        <v>91</v>
      </c>
      <c r="B219" s="17" t="s">
        <v>305</v>
      </c>
      <c r="C219" s="8">
        <f>ведомственная!F174</f>
        <v>300</v>
      </c>
      <c r="D219" s="8">
        <f>ведомственная!G174</f>
        <v>98.8</v>
      </c>
      <c r="E219" s="90">
        <f t="shared" si="30"/>
        <v>32.93333333333333</v>
      </c>
      <c r="F219" s="2"/>
    </row>
    <row r="220" spans="1:6" ht="25.5" hidden="1" outlineLevel="5">
      <c r="A220" s="15" t="s">
        <v>91</v>
      </c>
      <c r="B220" s="17" t="s">
        <v>389</v>
      </c>
      <c r="C220" s="8" t="e">
        <f>C221</f>
        <v>#REF!</v>
      </c>
      <c r="D220" s="8" t="e">
        <f>D221</f>
        <v>#REF!</v>
      </c>
      <c r="E220" s="90" t="e">
        <f t="shared" si="30"/>
        <v>#REF!</v>
      </c>
      <c r="F220" s="2"/>
    </row>
    <row r="221" spans="1:6" ht="25.5" hidden="1" outlineLevel="6">
      <c r="A221" s="15" t="s">
        <v>91</v>
      </c>
      <c r="B221" s="17" t="s">
        <v>305</v>
      </c>
      <c r="C221" s="8" t="e">
        <f>ведомственная!#REF!</f>
        <v>#REF!</v>
      </c>
      <c r="D221" s="8" t="e">
        <f>ведомственная!#REF!</f>
        <v>#REF!</v>
      </c>
      <c r="E221" s="90" t="e">
        <f t="shared" si="30"/>
        <v>#REF!</v>
      </c>
      <c r="F221" s="2"/>
    </row>
    <row r="222" spans="1:6" ht="38.25" hidden="1" outlineLevel="2">
      <c r="A222" s="15" t="s">
        <v>91</v>
      </c>
      <c r="B222" s="17" t="s">
        <v>297</v>
      </c>
      <c r="C222" s="8" t="e">
        <f t="shared" ref="C222:D223" si="33">C223</f>
        <v>#REF!</v>
      </c>
      <c r="D222" s="8" t="e">
        <f t="shared" si="33"/>
        <v>#REF!</v>
      </c>
      <c r="E222" s="90" t="e">
        <f t="shared" si="30"/>
        <v>#REF!</v>
      </c>
      <c r="F222" s="2"/>
    </row>
    <row r="223" spans="1:6" hidden="1" outlineLevel="3">
      <c r="A223" s="15" t="s">
        <v>91</v>
      </c>
      <c r="B223" s="17" t="s">
        <v>484</v>
      </c>
      <c r="C223" s="8" t="e">
        <f t="shared" si="33"/>
        <v>#REF!</v>
      </c>
      <c r="D223" s="8" t="e">
        <f t="shared" si="33"/>
        <v>#REF!</v>
      </c>
      <c r="E223" s="90" t="e">
        <f t="shared" si="30"/>
        <v>#REF!</v>
      </c>
      <c r="F223" s="2"/>
    </row>
    <row r="224" spans="1:6" ht="38.25" hidden="1" outlineLevel="4">
      <c r="A224" s="15" t="s">
        <v>91</v>
      </c>
      <c r="B224" s="17" t="s">
        <v>485</v>
      </c>
      <c r="C224" s="8" t="e">
        <f>C225+C227</f>
        <v>#REF!</v>
      </c>
      <c r="D224" s="8" t="e">
        <f>D225+D227</f>
        <v>#REF!</v>
      </c>
      <c r="E224" s="90" t="e">
        <f t="shared" si="30"/>
        <v>#REF!</v>
      </c>
      <c r="F224" s="2"/>
    </row>
    <row r="225" spans="1:6" ht="38.25" hidden="1" outlineLevel="5">
      <c r="A225" s="15" t="s">
        <v>91</v>
      </c>
      <c r="B225" s="17" t="s">
        <v>486</v>
      </c>
      <c r="C225" s="8" t="e">
        <f>C226</f>
        <v>#REF!</v>
      </c>
      <c r="D225" s="8" t="e">
        <f>D226</f>
        <v>#REF!</v>
      </c>
      <c r="E225" s="90" t="e">
        <f t="shared" si="30"/>
        <v>#REF!</v>
      </c>
      <c r="F225" s="2"/>
    </row>
    <row r="226" spans="1:6" ht="25.5" hidden="1" outlineLevel="6">
      <c r="A226" s="15" t="s">
        <v>91</v>
      </c>
      <c r="B226" s="17" t="s">
        <v>305</v>
      </c>
      <c r="C226" s="8" t="e">
        <f>ведомственная!#REF!</f>
        <v>#REF!</v>
      </c>
      <c r="D226" s="8" t="e">
        <f>ведомственная!#REF!</f>
        <v>#REF!</v>
      </c>
      <c r="E226" s="90" t="e">
        <f t="shared" si="30"/>
        <v>#REF!</v>
      </c>
      <c r="F226" s="2"/>
    </row>
    <row r="227" spans="1:6" hidden="1" outlineLevel="5">
      <c r="A227" s="15" t="s">
        <v>91</v>
      </c>
      <c r="B227" s="17" t="s">
        <v>487</v>
      </c>
      <c r="C227" s="8" t="e">
        <f>C228</f>
        <v>#REF!</v>
      </c>
      <c r="D227" s="8" t="e">
        <f>D228</f>
        <v>#REF!</v>
      </c>
      <c r="E227" s="90" t="e">
        <f t="shared" si="30"/>
        <v>#REF!</v>
      </c>
      <c r="F227" s="2"/>
    </row>
    <row r="228" spans="1:6" ht="25.5" hidden="1" outlineLevel="6">
      <c r="A228" s="15" t="s">
        <v>91</v>
      </c>
      <c r="B228" s="17" t="s">
        <v>305</v>
      </c>
      <c r="C228" s="8" t="e">
        <f>ведомственная!#REF!</f>
        <v>#REF!</v>
      </c>
      <c r="D228" s="8" t="e">
        <f>ведомственная!#REF!</f>
        <v>#REF!</v>
      </c>
      <c r="E228" s="90" t="e">
        <f t="shared" si="30"/>
        <v>#REF!</v>
      </c>
      <c r="F228" s="2"/>
    </row>
    <row r="229" spans="1:6" s="27" customFormat="1" collapsed="1">
      <c r="A229" s="20" t="s">
        <v>93</v>
      </c>
      <c r="B229" s="21" t="s">
        <v>253</v>
      </c>
      <c r="C229" s="7">
        <f>C230+C247+C267+C307</f>
        <v>157255.79999999999</v>
      </c>
      <c r="D229" s="7">
        <f>D230+D247+D267+D307</f>
        <v>123796.20000000001</v>
      </c>
      <c r="E229" s="89">
        <f t="shared" si="30"/>
        <v>78.72281976245074</v>
      </c>
      <c r="F229" s="4"/>
    </row>
    <row r="230" spans="1:6" outlineLevel="1">
      <c r="A230" s="15" t="s">
        <v>94</v>
      </c>
      <c r="B230" s="17" t="s">
        <v>275</v>
      </c>
      <c r="C230" s="8">
        <f>ведомственная!F176</f>
        <v>2200</v>
      </c>
      <c r="D230" s="8">
        <f>ведомственная!G176</f>
        <v>1158.2</v>
      </c>
      <c r="E230" s="90">
        <f t="shared" si="30"/>
        <v>52.645454545454548</v>
      </c>
      <c r="F230" s="2"/>
    </row>
    <row r="231" spans="1:6" ht="51" hidden="1" outlineLevel="2">
      <c r="A231" s="15" t="s">
        <v>94</v>
      </c>
      <c r="B231" s="17" t="s">
        <v>271</v>
      </c>
      <c r="C231" s="8">
        <f t="shared" ref="C231:D232" si="34">C232</f>
        <v>2000</v>
      </c>
      <c r="D231" s="8">
        <f t="shared" si="34"/>
        <v>1158.2</v>
      </c>
      <c r="E231" s="90">
        <f t="shared" si="30"/>
        <v>57.910000000000004</v>
      </c>
      <c r="F231" s="2"/>
    </row>
    <row r="232" spans="1:6" ht="25.5" hidden="1" outlineLevel="3">
      <c r="A232" s="15" t="s">
        <v>94</v>
      </c>
      <c r="B232" s="17" t="s">
        <v>390</v>
      </c>
      <c r="C232" s="8">
        <f t="shared" si="34"/>
        <v>2000</v>
      </c>
      <c r="D232" s="8">
        <f t="shared" si="34"/>
        <v>1158.2</v>
      </c>
      <c r="E232" s="90">
        <f t="shared" si="30"/>
        <v>57.910000000000004</v>
      </c>
      <c r="F232" s="2"/>
    </row>
    <row r="233" spans="1:6" ht="25.5" hidden="1" outlineLevel="4">
      <c r="A233" s="15" t="s">
        <v>94</v>
      </c>
      <c r="B233" s="17" t="s">
        <v>391</v>
      </c>
      <c r="C233" s="8">
        <f>C234+C236</f>
        <v>2000</v>
      </c>
      <c r="D233" s="8">
        <f>D234+D236</f>
        <v>1158.2</v>
      </c>
      <c r="E233" s="90">
        <f t="shared" si="30"/>
        <v>57.910000000000004</v>
      </c>
      <c r="F233" s="2"/>
    </row>
    <row r="234" spans="1:6" ht="25.5" hidden="1" outlineLevel="5">
      <c r="A234" s="15" t="s">
        <v>94</v>
      </c>
      <c r="B234" s="17" t="s">
        <v>392</v>
      </c>
      <c r="C234" s="8">
        <f>C235</f>
        <v>1000</v>
      </c>
      <c r="D234" s="8">
        <f>D235</f>
        <v>454</v>
      </c>
      <c r="E234" s="90">
        <f t="shared" si="30"/>
        <v>45.4</v>
      </c>
      <c r="F234" s="2"/>
    </row>
    <row r="235" spans="1:6" hidden="1" outlineLevel="6">
      <c r="A235" s="15" t="s">
        <v>94</v>
      </c>
      <c r="B235" s="17" t="s">
        <v>306</v>
      </c>
      <c r="C235" s="8">
        <f>ведомственная!F181</f>
        <v>1000</v>
      </c>
      <c r="D235" s="8">
        <f>ведомственная!G181</f>
        <v>454</v>
      </c>
      <c r="E235" s="90">
        <f t="shared" si="30"/>
        <v>45.4</v>
      </c>
      <c r="F235" s="2"/>
    </row>
    <row r="236" spans="1:6" ht="38.25" hidden="1" outlineLevel="5">
      <c r="A236" s="15" t="s">
        <v>94</v>
      </c>
      <c r="B236" s="17" t="s">
        <v>393</v>
      </c>
      <c r="C236" s="8">
        <f>C237</f>
        <v>1000</v>
      </c>
      <c r="D236" s="8">
        <f>D237</f>
        <v>704.2</v>
      </c>
      <c r="E236" s="90">
        <f t="shared" si="30"/>
        <v>70.42</v>
      </c>
      <c r="F236" s="2"/>
    </row>
    <row r="237" spans="1:6" ht="25.5" hidden="1" outlineLevel="6">
      <c r="A237" s="15" t="s">
        <v>94</v>
      </c>
      <c r="B237" s="17" t="s">
        <v>305</v>
      </c>
      <c r="C237" s="8">
        <f>ведомственная!F183</f>
        <v>1000</v>
      </c>
      <c r="D237" s="8">
        <f>ведомственная!G183</f>
        <v>704.2</v>
      </c>
      <c r="E237" s="90">
        <f t="shared" si="30"/>
        <v>70.42</v>
      </c>
      <c r="F237" s="2"/>
    </row>
    <row r="238" spans="1:6" ht="51" hidden="1" outlineLevel="2">
      <c r="A238" s="15" t="s">
        <v>94</v>
      </c>
      <c r="B238" s="17" t="s">
        <v>276</v>
      </c>
      <c r="C238" s="8" t="e">
        <f t="shared" ref="C238:D239" si="35">C239</f>
        <v>#REF!</v>
      </c>
      <c r="D238" s="8" t="e">
        <f t="shared" si="35"/>
        <v>#REF!</v>
      </c>
      <c r="E238" s="90" t="e">
        <f t="shared" si="30"/>
        <v>#REF!</v>
      </c>
      <c r="F238" s="2"/>
    </row>
    <row r="239" spans="1:6" ht="25.5" hidden="1" outlineLevel="3">
      <c r="A239" s="15" t="s">
        <v>94</v>
      </c>
      <c r="B239" s="17" t="s">
        <v>394</v>
      </c>
      <c r="C239" s="8" t="e">
        <f t="shared" si="35"/>
        <v>#REF!</v>
      </c>
      <c r="D239" s="8" t="e">
        <f t="shared" si="35"/>
        <v>#REF!</v>
      </c>
      <c r="E239" s="90" t="e">
        <f t="shared" si="30"/>
        <v>#REF!</v>
      </c>
      <c r="F239" s="2"/>
    </row>
    <row r="240" spans="1:6" ht="25.5" hidden="1" outlineLevel="4">
      <c r="A240" s="15" t="s">
        <v>94</v>
      </c>
      <c r="B240" s="17" t="s">
        <v>395</v>
      </c>
      <c r="C240" s="8" t="e">
        <f>C241+C243+C245</f>
        <v>#REF!</v>
      </c>
      <c r="D240" s="8" t="e">
        <f>D241+D243+D245</f>
        <v>#REF!</v>
      </c>
      <c r="E240" s="90" t="e">
        <f t="shared" si="30"/>
        <v>#REF!</v>
      </c>
      <c r="F240" s="2"/>
    </row>
    <row r="241" spans="1:6" hidden="1" outlineLevel="5">
      <c r="A241" s="15" t="s">
        <v>94</v>
      </c>
      <c r="B241" s="17" t="s">
        <v>533</v>
      </c>
      <c r="C241" s="8">
        <f>C242</f>
        <v>200</v>
      </c>
      <c r="D241" s="8">
        <f>D242</f>
        <v>0</v>
      </c>
      <c r="E241" s="90">
        <f t="shared" si="30"/>
        <v>0</v>
      </c>
      <c r="F241" s="2"/>
    </row>
    <row r="242" spans="1:6" ht="25.5" hidden="1" outlineLevel="6">
      <c r="A242" s="15" t="s">
        <v>94</v>
      </c>
      <c r="B242" s="17" t="s">
        <v>305</v>
      </c>
      <c r="C242" s="8">
        <f>ведомственная!F188</f>
        <v>200</v>
      </c>
      <c r="D242" s="8">
        <f>ведомственная!G188</f>
        <v>0</v>
      </c>
      <c r="E242" s="90">
        <f t="shared" si="30"/>
        <v>0</v>
      </c>
      <c r="F242" s="2"/>
    </row>
    <row r="243" spans="1:6" ht="38.25" hidden="1" outlineLevel="5">
      <c r="A243" s="15" t="s">
        <v>94</v>
      </c>
      <c r="B243" s="17" t="s">
        <v>396</v>
      </c>
      <c r="C243" s="8" t="e">
        <f>C244</f>
        <v>#REF!</v>
      </c>
      <c r="D243" s="8" t="e">
        <f>D244</f>
        <v>#REF!</v>
      </c>
      <c r="E243" s="90" t="e">
        <f t="shared" si="30"/>
        <v>#REF!</v>
      </c>
      <c r="F243" s="2"/>
    </row>
    <row r="244" spans="1:6" ht="25.5" hidden="1" outlineLevel="6">
      <c r="A244" s="15" t="s">
        <v>94</v>
      </c>
      <c r="B244" s="17" t="s">
        <v>397</v>
      </c>
      <c r="C244" s="8" t="e">
        <f>ведомственная!#REF!</f>
        <v>#REF!</v>
      </c>
      <c r="D244" s="8" t="e">
        <f>ведомственная!#REF!</f>
        <v>#REF!</v>
      </c>
      <c r="E244" s="90" t="e">
        <f t="shared" si="30"/>
        <v>#REF!</v>
      </c>
      <c r="F244" s="2"/>
    </row>
    <row r="245" spans="1:6" ht="38.25" hidden="1" outlineLevel="5">
      <c r="A245" s="15" t="s">
        <v>94</v>
      </c>
      <c r="B245" s="17" t="s">
        <v>398</v>
      </c>
      <c r="C245" s="8" t="e">
        <f>C246</f>
        <v>#REF!</v>
      </c>
      <c r="D245" s="8" t="e">
        <f>D246</f>
        <v>#REF!</v>
      </c>
      <c r="E245" s="90" t="e">
        <f t="shared" si="30"/>
        <v>#REF!</v>
      </c>
      <c r="F245" s="2"/>
    </row>
    <row r="246" spans="1:6" ht="25.5" hidden="1" outlineLevel="6">
      <c r="A246" s="15" t="s">
        <v>94</v>
      </c>
      <c r="B246" s="17" t="s">
        <v>397</v>
      </c>
      <c r="C246" s="8" t="e">
        <f>ведомственная!#REF!</f>
        <v>#REF!</v>
      </c>
      <c r="D246" s="8" t="e">
        <f>ведомственная!#REF!</f>
        <v>#REF!</v>
      </c>
      <c r="E246" s="90" t="e">
        <f t="shared" si="30"/>
        <v>#REF!</v>
      </c>
      <c r="F246" s="2"/>
    </row>
    <row r="247" spans="1:6" outlineLevel="1" collapsed="1">
      <c r="A247" s="15" t="s">
        <v>102</v>
      </c>
      <c r="B247" s="17" t="s">
        <v>277</v>
      </c>
      <c r="C247" s="8">
        <f>ведомственная!F189</f>
        <v>17890.400000000001</v>
      </c>
      <c r="D247" s="8">
        <f>ведомственная!G189</f>
        <v>8863.8000000000011</v>
      </c>
      <c r="E247" s="90">
        <f t="shared" si="30"/>
        <v>49.545007378258731</v>
      </c>
      <c r="F247" s="2"/>
    </row>
    <row r="248" spans="1:6" ht="51" hidden="1" outlineLevel="2">
      <c r="A248" s="15" t="s">
        <v>102</v>
      </c>
      <c r="B248" s="17" t="s">
        <v>271</v>
      </c>
      <c r="C248" s="8" t="e">
        <f>C249</f>
        <v>#REF!</v>
      </c>
      <c r="D248" s="8" t="e">
        <f>D249</f>
        <v>#REF!</v>
      </c>
      <c r="E248" s="90" t="e">
        <f t="shared" si="30"/>
        <v>#REF!</v>
      </c>
      <c r="F248" s="2"/>
    </row>
    <row r="249" spans="1:6" ht="25.5" hidden="1" outlineLevel="3">
      <c r="A249" s="15" t="s">
        <v>102</v>
      </c>
      <c r="B249" s="17" t="s">
        <v>390</v>
      </c>
      <c r="C249" s="8" t="e">
        <f>C250+C255+C264</f>
        <v>#REF!</v>
      </c>
      <c r="D249" s="8" t="e">
        <f>D250+D255+D264</f>
        <v>#REF!</v>
      </c>
      <c r="E249" s="90" t="e">
        <f t="shared" si="30"/>
        <v>#REF!</v>
      </c>
      <c r="F249" s="2"/>
    </row>
    <row r="250" spans="1:6" ht="25.5" hidden="1" outlineLevel="4">
      <c r="A250" s="15" t="s">
        <v>102</v>
      </c>
      <c r="B250" s="17" t="s">
        <v>399</v>
      </c>
      <c r="C250" s="8">
        <f>C251+C253</f>
        <v>1330</v>
      </c>
      <c r="D250" s="8">
        <f>D251+D253</f>
        <v>181.8</v>
      </c>
      <c r="E250" s="90">
        <f t="shared" si="30"/>
        <v>13.669172932330827</v>
      </c>
      <c r="F250" s="2"/>
    </row>
    <row r="251" spans="1:6" ht="25.5" hidden="1" outlineLevel="5">
      <c r="A251" s="15" t="s">
        <v>102</v>
      </c>
      <c r="B251" s="17" t="s">
        <v>400</v>
      </c>
      <c r="C251" s="8">
        <f>C252</f>
        <v>1000</v>
      </c>
      <c r="D251" s="8">
        <f>D252</f>
        <v>0</v>
      </c>
      <c r="E251" s="90">
        <f t="shared" si="30"/>
        <v>0</v>
      </c>
      <c r="F251" s="2"/>
    </row>
    <row r="252" spans="1:6" ht="25.5" hidden="1" outlineLevel="6">
      <c r="A252" s="15" t="s">
        <v>102</v>
      </c>
      <c r="B252" s="17" t="s">
        <v>305</v>
      </c>
      <c r="C252" s="8">
        <f>ведомственная!F194</f>
        <v>1000</v>
      </c>
      <c r="D252" s="8">
        <f>ведомственная!G194</f>
        <v>0</v>
      </c>
      <c r="E252" s="90">
        <f t="shared" si="30"/>
        <v>0</v>
      </c>
      <c r="F252" s="2"/>
    </row>
    <row r="253" spans="1:6" hidden="1" outlineLevel="5">
      <c r="A253" s="15" t="s">
        <v>102</v>
      </c>
      <c r="B253" s="17" t="s">
        <v>401</v>
      </c>
      <c r="C253" s="8">
        <f>C254</f>
        <v>330</v>
      </c>
      <c r="D253" s="8">
        <f>D254</f>
        <v>181.8</v>
      </c>
      <c r="E253" s="90">
        <f t="shared" si="30"/>
        <v>55.090909090909093</v>
      </c>
      <c r="F253" s="2"/>
    </row>
    <row r="254" spans="1:6" ht="25.5" hidden="1" outlineLevel="6">
      <c r="A254" s="15" t="s">
        <v>102</v>
      </c>
      <c r="B254" s="17" t="s">
        <v>305</v>
      </c>
      <c r="C254" s="8">
        <f>ведомственная!F196</f>
        <v>330</v>
      </c>
      <c r="D254" s="8">
        <f>ведомственная!G196</f>
        <v>181.8</v>
      </c>
      <c r="E254" s="90">
        <f t="shared" si="30"/>
        <v>55.090909090909093</v>
      </c>
      <c r="F254" s="2"/>
    </row>
    <row r="255" spans="1:6" ht="25.5" hidden="1" outlineLevel="4">
      <c r="A255" s="15" t="s">
        <v>102</v>
      </c>
      <c r="B255" s="17" t="s">
        <v>402</v>
      </c>
      <c r="C255" s="8" t="e">
        <f>C256+C258+C260+C262</f>
        <v>#REF!</v>
      </c>
      <c r="D255" s="8" t="e">
        <f>D256+D258+D260+D262</f>
        <v>#REF!</v>
      </c>
      <c r="E255" s="90" t="e">
        <f t="shared" si="30"/>
        <v>#REF!</v>
      </c>
      <c r="F255" s="2"/>
    </row>
    <row r="256" spans="1:6" hidden="1" outlineLevel="5">
      <c r="A256" s="15" t="s">
        <v>102</v>
      </c>
      <c r="B256" s="17" t="s">
        <v>403</v>
      </c>
      <c r="C256" s="8">
        <f>C257</f>
        <v>1300</v>
      </c>
      <c r="D256" s="8">
        <f>D257</f>
        <v>593.70000000000005</v>
      </c>
      <c r="E256" s="90">
        <f t="shared" si="30"/>
        <v>45.669230769230772</v>
      </c>
      <c r="F256" s="2"/>
    </row>
    <row r="257" spans="1:6" ht="25.5" hidden="1" outlineLevel="6">
      <c r="A257" s="15" t="s">
        <v>102</v>
      </c>
      <c r="B257" s="17" t="s">
        <v>305</v>
      </c>
      <c r="C257" s="8">
        <f>ведомственная!F199</f>
        <v>1300</v>
      </c>
      <c r="D257" s="8">
        <f>ведомственная!G199</f>
        <v>593.70000000000005</v>
      </c>
      <c r="E257" s="90">
        <f t="shared" si="30"/>
        <v>45.669230769230772</v>
      </c>
      <c r="F257" s="2"/>
    </row>
    <row r="258" spans="1:6" ht="25.5" hidden="1" outlineLevel="5">
      <c r="A258" s="15" t="s">
        <v>102</v>
      </c>
      <c r="B258" s="17" t="s">
        <v>551</v>
      </c>
      <c r="C258" s="8">
        <f>C259</f>
        <v>5000</v>
      </c>
      <c r="D258" s="8">
        <f>D259</f>
        <v>4137.6000000000004</v>
      </c>
      <c r="E258" s="90">
        <f t="shared" si="30"/>
        <v>82.75200000000001</v>
      </c>
      <c r="F258" s="2"/>
    </row>
    <row r="259" spans="1:6" ht="25.5" hidden="1" outlineLevel="6">
      <c r="A259" s="15" t="s">
        <v>102</v>
      </c>
      <c r="B259" s="17" t="s">
        <v>305</v>
      </c>
      <c r="C259" s="8">
        <f>ведомственная!F201</f>
        <v>5000</v>
      </c>
      <c r="D259" s="8">
        <f>ведомственная!G201</f>
        <v>4137.6000000000004</v>
      </c>
      <c r="E259" s="90">
        <f t="shared" si="30"/>
        <v>82.75200000000001</v>
      </c>
      <c r="F259" s="2"/>
    </row>
    <row r="260" spans="1:6" ht="38.25" hidden="1" outlineLevel="5">
      <c r="A260" s="15" t="s">
        <v>102</v>
      </c>
      <c r="B260" s="17" t="s">
        <v>404</v>
      </c>
      <c r="C260" s="8">
        <f>C261</f>
        <v>550</v>
      </c>
      <c r="D260" s="8">
        <f>D261</f>
        <v>0</v>
      </c>
      <c r="E260" s="90">
        <f t="shared" si="30"/>
        <v>0</v>
      </c>
      <c r="F260" s="2"/>
    </row>
    <row r="261" spans="1:6" ht="25.5" hidden="1" outlineLevel="6">
      <c r="A261" s="15" t="s">
        <v>102</v>
      </c>
      <c r="B261" s="17" t="s">
        <v>305</v>
      </c>
      <c r="C261" s="8">
        <f>ведомственная!F203</f>
        <v>550</v>
      </c>
      <c r="D261" s="8">
        <f>ведомственная!G203</f>
        <v>0</v>
      </c>
      <c r="E261" s="90">
        <f t="shared" si="30"/>
        <v>0</v>
      </c>
      <c r="F261" s="2"/>
    </row>
    <row r="262" spans="1:6" ht="63.75" hidden="1" outlineLevel="5">
      <c r="A262" s="15" t="s">
        <v>102</v>
      </c>
      <c r="B262" s="17" t="s">
        <v>552</v>
      </c>
      <c r="C262" s="8" t="e">
        <f>C263</f>
        <v>#REF!</v>
      </c>
      <c r="D262" s="8" t="e">
        <f>D263</f>
        <v>#REF!</v>
      </c>
      <c r="E262" s="90" t="e">
        <f t="shared" si="30"/>
        <v>#REF!</v>
      </c>
      <c r="F262" s="2"/>
    </row>
    <row r="263" spans="1:6" hidden="1" outlineLevel="6">
      <c r="A263" s="15" t="s">
        <v>102</v>
      </c>
      <c r="B263" s="17" t="s">
        <v>306</v>
      </c>
      <c r="C263" s="8" t="e">
        <f>ведомственная!#REF!</f>
        <v>#REF!</v>
      </c>
      <c r="D263" s="8" t="e">
        <f>ведомственная!#REF!</f>
        <v>#REF!</v>
      </c>
      <c r="E263" s="90" t="e">
        <f t="shared" si="30"/>
        <v>#REF!</v>
      </c>
      <c r="F263" s="2"/>
    </row>
    <row r="264" spans="1:6" ht="25.5" hidden="1" outlineLevel="4">
      <c r="A264" s="15" t="s">
        <v>102</v>
      </c>
      <c r="B264" s="17" t="s">
        <v>405</v>
      </c>
      <c r="C264" s="8">
        <f t="shared" ref="C264:D265" si="36">C265</f>
        <v>1420.4</v>
      </c>
      <c r="D264" s="8">
        <f t="shared" si="36"/>
        <v>0</v>
      </c>
      <c r="E264" s="90">
        <f t="shared" si="30"/>
        <v>0</v>
      </c>
      <c r="F264" s="2"/>
    </row>
    <row r="265" spans="1:6" hidden="1" outlineLevel="5">
      <c r="A265" s="15" t="s">
        <v>102</v>
      </c>
      <c r="B265" s="17" t="s">
        <v>406</v>
      </c>
      <c r="C265" s="8">
        <f t="shared" si="36"/>
        <v>1420.4</v>
      </c>
      <c r="D265" s="8">
        <f t="shared" si="36"/>
        <v>0</v>
      </c>
      <c r="E265" s="90">
        <f t="shared" si="30"/>
        <v>0</v>
      </c>
      <c r="F265" s="2"/>
    </row>
    <row r="266" spans="1:6" ht="25.5" hidden="1" outlineLevel="6">
      <c r="A266" s="15" t="s">
        <v>102</v>
      </c>
      <c r="B266" s="17" t="s">
        <v>305</v>
      </c>
      <c r="C266" s="8">
        <f>ведомственная!F216</f>
        <v>1420.4</v>
      </c>
      <c r="D266" s="8">
        <f>ведомственная!G216</f>
        <v>0</v>
      </c>
      <c r="E266" s="90">
        <f t="shared" si="30"/>
        <v>0</v>
      </c>
      <c r="F266" s="2"/>
    </row>
    <row r="267" spans="1:6" outlineLevel="1" collapsed="1">
      <c r="A267" s="15" t="s">
        <v>111</v>
      </c>
      <c r="B267" s="17" t="s">
        <v>278</v>
      </c>
      <c r="C267" s="8">
        <f>ведомственная!F217+ведомственная!F488</f>
        <v>110630</v>
      </c>
      <c r="D267" s="8">
        <f>ведомственная!G217+ведомственная!G488</f>
        <v>96257.3</v>
      </c>
      <c r="E267" s="90">
        <f t="shared" si="30"/>
        <v>87.008316008316015</v>
      </c>
      <c r="F267" s="2"/>
    </row>
    <row r="268" spans="1:6" ht="51" hidden="1" outlineLevel="2">
      <c r="A268" s="15" t="s">
        <v>111</v>
      </c>
      <c r="B268" s="17" t="s">
        <v>271</v>
      </c>
      <c r="C268" s="8" t="e">
        <f>C269</f>
        <v>#REF!</v>
      </c>
      <c r="D268" s="8" t="e">
        <f>D269</f>
        <v>#REF!</v>
      </c>
      <c r="E268" s="90" t="e">
        <f t="shared" si="30"/>
        <v>#REF!</v>
      </c>
      <c r="F268" s="2"/>
    </row>
    <row r="269" spans="1:6" ht="25.5" hidden="1" outlineLevel="3">
      <c r="A269" s="15" t="s">
        <v>111</v>
      </c>
      <c r="B269" s="17" t="s">
        <v>367</v>
      </c>
      <c r="C269" s="8" t="e">
        <f>C270+C279+C292</f>
        <v>#REF!</v>
      </c>
      <c r="D269" s="8" t="e">
        <f>D270+D279+D292</f>
        <v>#REF!</v>
      </c>
      <c r="E269" s="90" t="e">
        <f t="shared" si="30"/>
        <v>#REF!</v>
      </c>
      <c r="F269" s="2"/>
    </row>
    <row r="270" spans="1:6" hidden="1" outlineLevel="4">
      <c r="A270" s="15" t="s">
        <v>111</v>
      </c>
      <c r="B270" s="17" t="s">
        <v>407</v>
      </c>
      <c r="C270" s="8" t="e">
        <f>C271+C273+C275+C277</f>
        <v>#REF!</v>
      </c>
      <c r="D270" s="8" t="e">
        <f>D271+D273+D275+D277</f>
        <v>#REF!</v>
      </c>
      <c r="E270" s="90" t="e">
        <f t="shared" si="30"/>
        <v>#REF!</v>
      </c>
      <c r="F270" s="2"/>
    </row>
    <row r="271" spans="1:6" ht="25.5" hidden="1" outlineLevel="5">
      <c r="A271" s="15" t="s">
        <v>111</v>
      </c>
      <c r="B271" s="17" t="s">
        <v>408</v>
      </c>
      <c r="C271" s="8">
        <f>C272</f>
        <v>8500</v>
      </c>
      <c r="D271" s="8">
        <f>D272</f>
        <v>5345</v>
      </c>
      <c r="E271" s="90">
        <f t="shared" si="30"/>
        <v>62.882352941176464</v>
      </c>
      <c r="F271" s="2"/>
    </row>
    <row r="272" spans="1:6" ht="25.5" hidden="1" outlineLevel="6">
      <c r="A272" s="15" t="s">
        <v>111</v>
      </c>
      <c r="B272" s="17" t="s">
        <v>305</v>
      </c>
      <c r="C272" s="8">
        <f>ведомственная!F222</f>
        <v>8500</v>
      </c>
      <c r="D272" s="8">
        <f>ведомственная!G222</f>
        <v>5345</v>
      </c>
      <c r="E272" s="90">
        <f t="shared" ref="E272:E335" si="37">D272/C272*100</f>
        <v>62.882352941176464</v>
      </c>
      <c r="F272" s="2"/>
    </row>
    <row r="273" spans="1:6" hidden="1" outlineLevel="5">
      <c r="A273" s="15" t="s">
        <v>111</v>
      </c>
      <c r="B273" s="17" t="s">
        <v>409</v>
      </c>
      <c r="C273" s="8">
        <f>C274</f>
        <v>1500</v>
      </c>
      <c r="D273" s="8">
        <f>D274</f>
        <v>900</v>
      </c>
      <c r="E273" s="90">
        <f t="shared" si="37"/>
        <v>60</v>
      </c>
      <c r="F273" s="2"/>
    </row>
    <row r="274" spans="1:6" ht="25.5" hidden="1" outlineLevel="6">
      <c r="A274" s="15" t="s">
        <v>111</v>
      </c>
      <c r="B274" s="17" t="s">
        <v>331</v>
      </c>
      <c r="C274" s="8">
        <f>ведомственная!F224</f>
        <v>1500</v>
      </c>
      <c r="D274" s="8">
        <f>ведомственная!G224</f>
        <v>900</v>
      </c>
      <c r="E274" s="90">
        <f t="shared" si="37"/>
        <v>60</v>
      </c>
      <c r="F274" s="2"/>
    </row>
    <row r="275" spans="1:6" ht="38.25" hidden="1" outlineLevel="5">
      <c r="A275" s="15" t="s">
        <v>111</v>
      </c>
      <c r="B275" s="17" t="s">
        <v>410</v>
      </c>
      <c r="C275" s="8">
        <f>C276</f>
        <v>1500</v>
      </c>
      <c r="D275" s="8">
        <f>D276</f>
        <v>750</v>
      </c>
      <c r="E275" s="90">
        <f t="shared" si="37"/>
        <v>50</v>
      </c>
      <c r="F275" s="2"/>
    </row>
    <row r="276" spans="1:6" ht="25.5" hidden="1" outlineLevel="6">
      <c r="A276" s="15" t="s">
        <v>111</v>
      </c>
      <c r="B276" s="17" t="s">
        <v>305</v>
      </c>
      <c r="C276" s="8">
        <f>ведомственная!F226</f>
        <v>1500</v>
      </c>
      <c r="D276" s="8">
        <f>ведомственная!G226</f>
        <v>750</v>
      </c>
      <c r="E276" s="90">
        <f t="shared" si="37"/>
        <v>50</v>
      </c>
      <c r="F276" s="2"/>
    </row>
    <row r="277" spans="1:6" ht="38.25" hidden="1" outlineLevel="5">
      <c r="A277" s="15" t="s">
        <v>111</v>
      </c>
      <c r="B277" s="17" t="s">
        <v>411</v>
      </c>
      <c r="C277" s="8" t="e">
        <f>C278</f>
        <v>#REF!</v>
      </c>
      <c r="D277" s="8" t="e">
        <f>D278</f>
        <v>#REF!</v>
      </c>
      <c r="E277" s="90" t="e">
        <f t="shared" si="37"/>
        <v>#REF!</v>
      </c>
      <c r="F277" s="2"/>
    </row>
    <row r="278" spans="1:6" ht="25.5" hidden="1" outlineLevel="6">
      <c r="A278" s="15" t="s">
        <v>111</v>
      </c>
      <c r="B278" s="17" t="s">
        <v>305</v>
      </c>
      <c r="C278" s="8" t="e">
        <f>ведомственная!#REF!</f>
        <v>#REF!</v>
      </c>
      <c r="D278" s="8" t="e">
        <f>ведомственная!#REF!</f>
        <v>#REF!</v>
      </c>
      <c r="E278" s="90" t="e">
        <f t="shared" si="37"/>
        <v>#REF!</v>
      </c>
      <c r="F278" s="2"/>
    </row>
    <row r="279" spans="1:6" ht="25.5" hidden="1" outlineLevel="4">
      <c r="A279" s="15" t="s">
        <v>111</v>
      </c>
      <c r="B279" s="17" t="s">
        <v>368</v>
      </c>
      <c r="C279" s="8" t="e">
        <f>C280+C282+C284+C286+C288+C290</f>
        <v>#REF!</v>
      </c>
      <c r="D279" s="8" t="e">
        <f>D280+D282+D284+D286+D288+D290</f>
        <v>#REF!</v>
      </c>
      <c r="E279" s="90" t="e">
        <f t="shared" si="37"/>
        <v>#REF!</v>
      </c>
      <c r="F279" s="2"/>
    </row>
    <row r="280" spans="1:6" hidden="1" outlineLevel="5">
      <c r="A280" s="15" t="s">
        <v>111</v>
      </c>
      <c r="B280" s="17" t="s">
        <v>412</v>
      </c>
      <c r="C280" s="8">
        <f>C281</f>
        <v>5000</v>
      </c>
      <c r="D280" s="8">
        <f>D281</f>
        <v>3500</v>
      </c>
      <c r="E280" s="90">
        <f t="shared" si="37"/>
        <v>70</v>
      </c>
      <c r="F280" s="2"/>
    </row>
    <row r="281" spans="1:6" ht="25.5" hidden="1" outlineLevel="6">
      <c r="A281" s="15" t="s">
        <v>111</v>
      </c>
      <c r="B281" s="17" t="s">
        <v>331</v>
      </c>
      <c r="C281" s="8">
        <f>ведомственная!F229</f>
        <v>5000</v>
      </c>
      <c r="D281" s="8">
        <f>ведомственная!G229</f>
        <v>3500</v>
      </c>
      <c r="E281" s="90">
        <f t="shared" si="37"/>
        <v>70</v>
      </c>
      <c r="F281" s="2"/>
    </row>
    <row r="282" spans="1:6" hidden="1" outlineLevel="5">
      <c r="A282" s="15" t="s">
        <v>111</v>
      </c>
      <c r="B282" s="17" t="s">
        <v>413</v>
      </c>
      <c r="C282" s="8" t="e">
        <f>C283</f>
        <v>#REF!</v>
      </c>
      <c r="D282" s="8" t="e">
        <f>D283</f>
        <v>#REF!</v>
      </c>
      <c r="E282" s="90" t="e">
        <f t="shared" si="37"/>
        <v>#REF!</v>
      </c>
      <c r="F282" s="2"/>
    </row>
    <row r="283" spans="1:6" ht="25.5" hidden="1" outlineLevel="6">
      <c r="A283" s="15" t="s">
        <v>111</v>
      </c>
      <c r="B283" s="17" t="s">
        <v>305</v>
      </c>
      <c r="C283" s="8" t="e">
        <f>ведомственная!#REF!</f>
        <v>#REF!</v>
      </c>
      <c r="D283" s="8" t="e">
        <f>ведомственная!#REF!</f>
        <v>#REF!</v>
      </c>
      <c r="E283" s="90" t="e">
        <f t="shared" si="37"/>
        <v>#REF!</v>
      </c>
      <c r="F283" s="2"/>
    </row>
    <row r="284" spans="1:6" ht="51" hidden="1" outlineLevel="5">
      <c r="A284" s="15" t="s">
        <v>111</v>
      </c>
      <c r="B284" s="17" t="s">
        <v>414</v>
      </c>
      <c r="C284" s="8" t="e">
        <f>C285</f>
        <v>#REF!</v>
      </c>
      <c r="D284" s="8" t="e">
        <f>D285</f>
        <v>#REF!</v>
      </c>
      <c r="E284" s="90" t="e">
        <f t="shared" si="37"/>
        <v>#REF!</v>
      </c>
      <c r="F284" s="2"/>
    </row>
    <row r="285" spans="1:6" hidden="1" outlineLevel="6">
      <c r="A285" s="15" t="s">
        <v>111</v>
      </c>
      <c r="B285" s="17" t="s">
        <v>306</v>
      </c>
      <c r="C285" s="8" t="e">
        <f>ведомственная!#REF!</f>
        <v>#REF!</v>
      </c>
      <c r="D285" s="8" t="e">
        <f>ведомственная!#REF!</f>
        <v>#REF!</v>
      </c>
      <c r="E285" s="90" t="e">
        <f t="shared" si="37"/>
        <v>#REF!</v>
      </c>
      <c r="F285" s="2"/>
    </row>
    <row r="286" spans="1:6" hidden="1" outlineLevel="5">
      <c r="A286" s="15" t="s">
        <v>111</v>
      </c>
      <c r="B286" s="17" t="s">
        <v>415</v>
      </c>
      <c r="C286" s="8">
        <f>C287</f>
        <v>250</v>
      </c>
      <c r="D286" s="8">
        <f>D287</f>
        <v>250</v>
      </c>
      <c r="E286" s="90">
        <f t="shared" si="37"/>
        <v>100</v>
      </c>
      <c r="F286" s="2"/>
    </row>
    <row r="287" spans="1:6" ht="25.5" hidden="1" outlineLevel="6">
      <c r="A287" s="15" t="s">
        <v>111</v>
      </c>
      <c r="B287" s="17" t="s">
        <v>305</v>
      </c>
      <c r="C287" s="8">
        <f>ведомственная!F231</f>
        <v>250</v>
      </c>
      <c r="D287" s="8">
        <f>ведомственная!G231</f>
        <v>250</v>
      </c>
      <c r="E287" s="90">
        <f t="shared" si="37"/>
        <v>100</v>
      </c>
      <c r="F287" s="2"/>
    </row>
    <row r="288" spans="1:6" ht="38.25" hidden="1" outlineLevel="5">
      <c r="A288" s="15" t="s">
        <v>111</v>
      </c>
      <c r="B288" s="17" t="s">
        <v>416</v>
      </c>
      <c r="C288" s="8">
        <f>C289</f>
        <v>1425.5</v>
      </c>
      <c r="D288" s="8">
        <f>D289</f>
        <v>1078.0999999999999</v>
      </c>
      <c r="E288" s="90">
        <f t="shared" si="37"/>
        <v>75.629603647842856</v>
      </c>
      <c r="F288" s="2"/>
    </row>
    <row r="289" spans="1:6" ht="25.5" hidden="1" outlineLevel="6">
      <c r="A289" s="15" t="s">
        <v>111</v>
      </c>
      <c r="B289" s="17" t="s">
        <v>305</v>
      </c>
      <c r="C289" s="8">
        <f>ведомственная!F233</f>
        <v>1425.5</v>
      </c>
      <c r="D289" s="8">
        <f>ведомственная!G233</f>
        <v>1078.0999999999999</v>
      </c>
      <c r="E289" s="90">
        <f t="shared" si="37"/>
        <v>75.629603647842856</v>
      </c>
      <c r="F289" s="2"/>
    </row>
    <row r="290" spans="1:6" hidden="1" outlineLevel="5">
      <c r="A290" s="15" t="s">
        <v>111</v>
      </c>
      <c r="B290" s="17" t="s">
        <v>417</v>
      </c>
      <c r="C290" s="8">
        <f>C291</f>
        <v>960</v>
      </c>
      <c r="D290" s="8">
        <f>D291</f>
        <v>0</v>
      </c>
      <c r="E290" s="90">
        <f t="shared" si="37"/>
        <v>0</v>
      </c>
      <c r="F290" s="2"/>
    </row>
    <row r="291" spans="1:6" ht="25.5" hidden="1" outlineLevel="6">
      <c r="A291" s="15" t="s">
        <v>111</v>
      </c>
      <c r="B291" s="17" t="s">
        <v>305</v>
      </c>
      <c r="C291" s="8">
        <f>ведомственная!F235</f>
        <v>960</v>
      </c>
      <c r="D291" s="8">
        <f>ведомственная!G235</f>
        <v>0</v>
      </c>
      <c r="E291" s="90">
        <f t="shared" si="37"/>
        <v>0</v>
      </c>
      <c r="F291" s="2"/>
    </row>
    <row r="292" spans="1:6" ht="25.5" hidden="1" outlineLevel="4">
      <c r="A292" s="15" t="s">
        <v>111</v>
      </c>
      <c r="B292" s="17" t="s">
        <v>386</v>
      </c>
      <c r="C292" s="8" t="e">
        <f>C293+C295+C297</f>
        <v>#REF!</v>
      </c>
      <c r="D292" s="8" t="e">
        <f>D293+D295+D297</f>
        <v>#REF!</v>
      </c>
      <c r="E292" s="90" t="e">
        <f t="shared" si="37"/>
        <v>#REF!</v>
      </c>
      <c r="F292" s="2"/>
    </row>
    <row r="293" spans="1:6" ht="76.5" hidden="1" outlineLevel="5">
      <c r="A293" s="15" t="s">
        <v>111</v>
      </c>
      <c r="B293" s="17" t="s">
        <v>418</v>
      </c>
      <c r="C293" s="8" t="e">
        <f>C294</f>
        <v>#REF!</v>
      </c>
      <c r="D293" s="8" t="e">
        <f>D294</f>
        <v>#REF!</v>
      </c>
      <c r="E293" s="90" t="e">
        <f t="shared" si="37"/>
        <v>#REF!</v>
      </c>
      <c r="F293" s="2"/>
    </row>
    <row r="294" spans="1:6" ht="25.5" hidden="1" outlineLevel="6">
      <c r="A294" s="15" t="s">
        <v>111</v>
      </c>
      <c r="B294" s="17" t="s">
        <v>305</v>
      </c>
      <c r="C294" s="8" t="e">
        <f>ведомственная!#REF!</f>
        <v>#REF!</v>
      </c>
      <c r="D294" s="8" t="e">
        <f>ведомственная!#REF!</f>
        <v>#REF!</v>
      </c>
      <c r="E294" s="90" t="e">
        <f t="shared" si="37"/>
        <v>#REF!</v>
      </c>
      <c r="F294" s="2"/>
    </row>
    <row r="295" spans="1:6" ht="63.75" hidden="1" outlineLevel="5">
      <c r="A295" s="15" t="s">
        <v>111</v>
      </c>
      <c r="B295" s="17" t="s">
        <v>529</v>
      </c>
      <c r="C295" s="8" t="e">
        <f>C296</f>
        <v>#REF!</v>
      </c>
      <c r="D295" s="8" t="e">
        <f>D296</f>
        <v>#REF!</v>
      </c>
      <c r="E295" s="90" t="e">
        <f t="shared" si="37"/>
        <v>#REF!</v>
      </c>
      <c r="F295" s="2"/>
    </row>
    <row r="296" spans="1:6" ht="25.5" hidden="1" outlineLevel="6">
      <c r="A296" s="15" t="s">
        <v>111</v>
      </c>
      <c r="B296" s="17" t="s">
        <v>305</v>
      </c>
      <c r="C296" s="8" t="e">
        <f>ведомственная!#REF!</f>
        <v>#REF!</v>
      </c>
      <c r="D296" s="8" t="e">
        <f>ведомственная!#REF!</f>
        <v>#REF!</v>
      </c>
      <c r="E296" s="90" t="e">
        <f t="shared" si="37"/>
        <v>#REF!</v>
      </c>
      <c r="F296" s="2"/>
    </row>
    <row r="297" spans="1:6" ht="63.75" hidden="1" outlineLevel="5">
      <c r="A297" s="15" t="s">
        <v>111</v>
      </c>
      <c r="B297" s="17" t="s">
        <v>419</v>
      </c>
      <c r="C297" s="8" t="e">
        <f>C298</f>
        <v>#REF!</v>
      </c>
      <c r="D297" s="8" t="e">
        <f>D298</f>
        <v>#REF!</v>
      </c>
      <c r="E297" s="90" t="e">
        <f t="shared" si="37"/>
        <v>#REF!</v>
      </c>
      <c r="F297" s="2"/>
    </row>
    <row r="298" spans="1:6" ht="25.5" hidden="1" outlineLevel="6">
      <c r="A298" s="15" t="s">
        <v>111</v>
      </c>
      <c r="B298" s="17" t="s">
        <v>305</v>
      </c>
      <c r="C298" s="8" t="e">
        <f>ведомственная!#REF!</f>
        <v>#REF!</v>
      </c>
      <c r="D298" s="8" t="e">
        <f>ведомственная!#REF!</f>
        <v>#REF!</v>
      </c>
      <c r="E298" s="90" t="e">
        <f t="shared" si="37"/>
        <v>#REF!</v>
      </c>
      <c r="F298" s="2"/>
    </row>
    <row r="299" spans="1:6" ht="38.25" hidden="1" outlineLevel="2">
      <c r="A299" s="15" t="s">
        <v>111</v>
      </c>
      <c r="B299" s="17" t="s">
        <v>279</v>
      </c>
      <c r="C299" s="8">
        <f>C300</f>
        <v>13159.1</v>
      </c>
      <c r="D299" s="8">
        <f>D300</f>
        <v>11028.5</v>
      </c>
      <c r="E299" s="90">
        <f t="shared" si="37"/>
        <v>83.808923102643789</v>
      </c>
      <c r="F299" s="2"/>
    </row>
    <row r="300" spans="1:6" ht="25.5" hidden="1" outlineLevel="3">
      <c r="A300" s="15" t="s">
        <v>111</v>
      </c>
      <c r="B300" s="17" t="s">
        <v>420</v>
      </c>
      <c r="C300" s="8">
        <f>C301+C304</f>
        <v>13159.1</v>
      </c>
      <c r="D300" s="8">
        <f>D301+D304</f>
        <v>11028.5</v>
      </c>
      <c r="E300" s="90">
        <f t="shared" si="37"/>
        <v>83.808923102643789</v>
      </c>
      <c r="F300" s="2"/>
    </row>
    <row r="301" spans="1:6" ht="25.5" hidden="1" outlineLevel="4">
      <c r="A301" s="15" t="s">
        <v>111</v>
      </c>
      <c r="B301" s="17" t="s">
        <v>540</v>
      </c>
      <c r="C301" s="8">
        <f t="shared" ref="C301:D302" si="38">C302</f>
        <v>875</v>
      </c>
      <c r="D301" s="8">
        <f t="shared" si="38"/>
        <v>495.8</v>
      </c>
      <c r="E301" s="90">
        <f t="shared" si="37"/>
        <v>56.662857142857149</v>
      </c>
      <c r="F301" s="2"/>
    </row>
    <row r="302" spans="1:6" ht="51" hidden="1" outlineLevel="5">
      <c r="A302" s="15" t="s">
        <v>111</v>
      </c>
      <c r="B302" s="17" t="s">
        <v>421</v>
      </c>
      <c r="C302" s="8">
        <f t="shared" si="38"/>
        <v>875</v>
      </c>
      <c r="D302" s="8">
        <f t="shared" si="38"/>
        <v>495.8</v>
      </c>
      <c r="E302" s="90">
        <f t="shared" si="37"/>
        <v>56.662857142857149</v>
      </c>
      <c r="F302" s="2"/>
    </row>
    <row r="303" spans="1:6" ht="25.5" hidden="1" outlineLevel="6">
      <c r="A303" s="15" t="s">
        <v>111</v>
      </c>
      <c r="B303" s="17" t="s">
        <v>305</v>
      </c>
      <c r="C303" s="8">
        <f>ведомственная!F255</f>
        <v>875</v>
      </c>
      <c r="D303" s="8">
        <f>ведомственная!G255</f>
        <v>495.8</v>
      </c>
      <c r="E303" s="90">
        <f t="shared" si="37"/>
        <v>56.662857142857149</v>
      </c>
      <c r="F303" s="2"/>
    </row>
    <row r="304" spans="1:6" ht="38.25" hidden="1" outlineLevel="4">
      <c r="A304" s="15" t="s">
        <v>111</v>
      </c>
      <c r="B304" s="17" t="s">
        <v>422</v>
      </c>
      <c r="C304" s="8">
        <f t="shared" ref="C304:D305" si="39">C305</f>
        <v>12284.1</v>
      </c>
      <c r="D304" s="8">
        <f t="shared" si="39"/>
        <v>10532.7</v>
      </c>
      <c r="E304" s="90">
        <f t="shared" si="37"/>
        <v>85.74254524140963</v>
      </c>
      <c r="F304" s="2"/>
    </row>
    <row r="305" spans="1:6" ht="38.25" hidden="1" outlineLevel="5">
      <c r="A305" s="15" t="s">
        <v>111</v>
      </c>
      <c r="B305" s="17" t="s">
        <v>423</v>
      </c>
      <c r="C305" s="8">
        <f t="shared" si="39"/>
        <v>12284.1</v>
      </c>
      <c r="D305" s="8">
        <f t="shared" si="39"/>
        <v>10532.7</v>
      </c>
      <c r="E305" s="90">
        <f t="shared" si="37"/>
        <v>85.74254524140963</v>
      </c>
      <c r="F305" s="2"/>
    </row>
    <row r="306" spans="1:6" ht="25.5" hidden="1" outlineLevel="6">
      <c r="A306" s="15" t="s">
        <v>111</v>
      </c>
      <c r="B306" s="17" t="s">
        <v>305</v>
      </c>
      <c r="C306" s="8">
        <f>ведомственная!F266</f>
        <v>12284.1</v>
      </c>
      <c r="D306" s="8">
        <f>ведомственная!G266</f>
        <v>10532.7</v>
      </c>
      <c r="E306" s="90">
        <f t="shared" si="37"/>
        <v>85.74254524140963</v>
      </c>
      <c r="F306" s="2"/>
    </row>
    <row r="307" spans="1:6" outlineLevel="1" collapsed="1">
      <c r="A307" s="15" t="s">
        <v>126</v>
      </c>
      <c r="B307" s="17" t="s">
        <v>280</v>
      </c>
      <c r="C307" s="8">
        <f>ведомственная!F267</f>
        <v>26535.4</v>
      </c>
      <c r="D307" s="8">
        <f>ведомственная!G267</f>
        <v>17516.900000000001</v>
      </c>
      <c r="E307" s="90">
        <f t="shared" si="37"/>
        <v>66.013325595242577</v>
      </c>
      <c r="F307" s="2"/>
    </row>
    <row r="308" spans="1:6" ht="51" hidden="1" outlineLevel="2">
      <c r="A308" s="15" t="s">
        <v>126</v>
      </c>
      <c r="B308" s="17" t="s">
        <v>271</v>
      </c>
      <c r="C308" s="8">
        <f>C309</f>
        <v>18516.2</v>
      </c>
      <c r="D308" s="8">
        <f t="shared" ref="D308:D311" si="40">D309</f>
        <v>12400</v>
      </c>
      <c r="E308" s="90">
        <f t="shared" si="37"/>
        <v>66.968384441732098</v>
      </c>
      <c r="F308" s="2"/>
    </row>
    <row r="309" spans="1:6" ht="25.5" hidden="1" outlineLevel="3">
      <c r="A309" s="15" t="s">
        <v>126</v>
      </c>
      <c r="B309" s="17" t="s">
        <v>390</v>
      </c>
      <c r="C309" s="8">
        <f>C310</f>
        <v>18516.2</v>
      </c>
      <c r="D309" s="8">
        <f t="shared" si="40"/>
        <v>12400</v>
      </c>
      <c r="E309" s="90">
        <f t="shared" si="37"/>
        <v>66.968384441732098</v>
      </c>
      <c r="F309" s="2"/>
    </row>
    <row r="310" spans="1:6" ht="25.5" hidden="1" outlineLevel="4">
      <c r="A310" s="15" t="s">
        <v>126</v>
      </c>
      <c r="B310" s="17" t="s">
        <v>402</v>
      </c>
      <c r="C310" s="8">
        <f>C311</f>
        <v>18516.2</v>
      </c>
      <c r="D310" s="8">
        <f t="shared" si="40"/>
        <v>12400</v>
      </c>
      <c r="E310" s="90">
        <f t="shared" si="37"/>
        <v>66.968384441732098</v>
      </c>
      <c r="F310" s="2"/>
    </row>
    <row r="311" spans="1:6" ht="25.5" hidden="1" outlineLevel="5">
      <c r="A311" s="15" t="s">
        <v>126</v>
      </c>
      <c r="B311" s="17" t="s">
        <v>424</v>
      </c>
      <c r="C311" s="8">
        <f>C312</f>
        <v>18516.2</v>
      </c>
      <c r="D311" s="8">
        <f t="shared" si="40"/>
        <v>12400</v>
      </c>
      <c r="E311" s="90">
        <f t="shared" si="37"/>
        <v>66.968384441732098</v>
      </c>
      <c r="F311" s="2"/>
    </row>
    <row r="312" spans="1:6" ht="25.5" hidden="1" outlineLevel="6">
      <c r="A312" s="15" t="s">
        <v>126</v>
      </c>
      <c r="B312" s="17" t="s">
        <v>331</v>
      </c>
      <c r="C312" s="8">
        <f>ведомственная!F272</f>
        <v>18516.2</v>
      </c>
      <c r="D312" s="8">
        <f>ведомственная!G272</f>
        <v>12400</v>
      </c>
      <c r="E312" s="90">
        <f t="shared" si="37"/>
        <v>66.968384441732098</v>
      </c>
      <c r="F312" s="2"/>
    </row>
    <row r="313" spans="1:6" s="27" customFormat="1" collapsed="1">
      <c r="A313" s="20" t="s">
        <v>158</v>
      </c>
      <c r="B313" s="21" t="s">
        <v>257</v>
      </c>
      <c r="C313" s="7">
        <f>C314+C326+C352+C363+C373+C403</f>
        <v>378887.40000000008</v>
      </c>
      <c r="D313" s="7">
        <f>D314+D326+D352+D363+D373+D403</f>
        <v>273230.5</v>
      </c>
      <c r="E313" s="89">
        <f t="shared" si="37"/>
        <v>72.113905081034616</v>
      </c>
      <c r="F313" s="4"/>
    </row>
    <row r="314" spans="1:6" outlineLevel="1">
      <c r="A314" s="15" t="s">
        <v>159</v>
      </c>
      <c r="B314" s="17" t="s">
        <v>289</v>
      </c>
      <c r="C314" s="8">
        <f>ведомственная!F333</f>
        <v>119711.1</v>
      </c>
      <c r="D314" s="8">
        <f>ведомственная!G333</f>
        <v>83589.100000000006</v>
      </c>
      <c r="E314" s="90">
        <f t="shared" si="37"/>
        <v>69.825688678827618</v>
      </c>
      <c r="F314" s="2"/>
    </row>
    <row r="315" spans="1:6" ht="38.25" hidden="1" outlineLevel="2">
      <c r="A315" s="15" t="s">
        <v>159</v>
      </c>
      <c r="B315" s="17" t="s">
        <v>290</v>
      </c>
      <c r="C315" s="8">
        <f t="shared" ref="C315:D316" si="41">C316</f>
        <v>115837.7</v>
      </c>
      <c r="D315" s="8">
        <f t="shared" si="41"/>
        <v>79751.099999999991</v>
      </c>
      <c r="E315" s="90">
        <f t="shared" si="37"/>
        <v>68.847275109916723</v>
      </c>
      <c r="F315" s="2"/>
    </row>
    <row r="316" spans="1:6" ht="25.5" hidden="1" outlineLevel="3">
      <c r="A316" s="15" t="s">
        <v>159</v>
      </c>
      <c r="B316" s="17" t="s">
        <v>445</v>
      </c>
      <c r="C316" s="8">
        <f t="shared" si="41"/>
        <v>115837.7</v>
      </c>
      <c r="D316" s="8">
        <f t="shared" si="41"/>
        <v>79751.099999999991</v>
      </c>
      <c r="E316" s="90">
        <f t="shared" si="37"/>
        <v>68.847275109916723</v>
      </c>
      <c r="F316" s="2"/>
    </row>
    <row r="317" spans="1:6" ht="25.5" hidden="1" outlineLevel="4">
      <c r="A317" s="15" t="s">
        <v>159</v>
      </c>
      <c r="B317" s="17" t="s">
        <v>446</v>
      </c>
      <c r="C317" s="8">
        <f>C318+C320+C322+C324</f>
        <v>115837.7</v>
      </c>
      <c r="D317" s="8">
        <f>D318+D320+D322+D324</f>
        <v>79751.099999999991</v>
      </c>
      <c r="E317" s="90">
        <f t="shared" si="37"/>
        <v>68.847275109916723</v>
      </c>
      <c r="F317" s="2"/>
    </row>
    <row r="318" spans="1:6" ht="51" hidden="1" outlineLevel="5">
      <c r="A318" s="15" t="s">
        <v>159</v>
      </c>
      <c r="B318" s="17" t="s">
        <v>447</v>
      </c>
      <c r="C318" s="8">
        <f>C319</f>
        <v>54090.2</v>
      </c>
      <c r="D318" s="8">
        <f>D319</f>
        <v>37792.5</v>
      </c>
      <c r="E318" s="90">
        <f t="shared" si="37"/>
        <v>69.869403329993247</v>
      </c>
      <c r="F318" s="2"/>
    </row>
    <row r="319" spans="1:6" ht="25.5" hidden="1" outlineLevel="6">
      <c r="A319" s="15" t="s">
        <v>159</v>
      </c>
      <c r="B319" s="17" t="s">
        <v>331</v>
      </c>
      <c r="C319" s="8">
        <f>ведомственная!F340</f>
        <v>54090.2</v>
      </c>
      <c r="D319" s="8">
        <f>ведомственная!G340</f>
        <v>37792.5</v>
      </c>
      <c r="E319" s="90">
        <f t="shared" si="37"/>
        <v>69.869403329993247</v>
      </c>
      <c r="F319" s="2"/>
    </row>
    <row r="320" spans="1:6" ht="51" hidden="1" outlineLevel="5">
      <c r="A320" s="32" t="s">
        <v>159</v>
      </c>
      <c r="B320" s="33" t="s">
        <v>448</v>
      </c>
      <c r="C320" s="34">
        <f>C321</f>
        <v>59039.3</v>
      </c>
      <c r="D320" s="34">
        <f>D321</f>
        <v>40301.199999999997</v>
      </c>
      <c r="E320" s="90">
        <f t="shared" si="37"/>
        <v>68.261649443675637</v>
      </c>
      <c r="F320" s="2"/>
    </row>
    <row r="321" spans="1:6" ht="25.5" hidden="1" outlineLevel="6">
      <c r="A321" s="15" t="s">
        <v>159</v>
      </c>
      <c r="B321" s="17" t="s">
        <v>331</v>
      </c>
      <c r="C321" s="8">
        <f>ведомственная!F348</f>
        <v>59039.3</v>
      </c>
      <c r="D321" s="8">
        <f>ведомственная!G348</f>
        <v>40301.199999999997</v>
      </c>
      <c r="E321" s="90">
        <f t="shared" si="37"/>
        <v>68.261649443675637</v>
      </c>
      <c r="F321" s="2"/>
    </row>
    <row r="322" spans="1:6" ht="25.5" hidden="1" outlineLevel="5">
      <c r="A322" s="15" t="s">
        <v>159</v>
      </c>
      <c r="B322" s="17" t="s">
        <v>449</v>
      </c>
      <c r="C322" s="8">
        <f>C323</f>
        <v>2253.3000000000002</v>
      </c>
      <c r="D322" s="8">
        <f>D323</f>
        <v>1202.5</v>
      </c>
      <c r="E322" s="90">
        <f t="shared" si="37"/>
        <v>53.366174055829219</v>
      </c>
      <c r="F322" s="2"/>
    </row>
    <row r="323" spans="1:6" ht="25.5" hidden="1" outlineLevel="6">
      <c r="A323" s="15" t="s">
        <v>159</v>
      </c>
      <c r="B323" s="17" t="s">
        <v>331</v>
      </c>
      <c r="C323" s="8">
        <f>ведомственная!F350</f>
        <v>2253.3000000000002</v>
      </c>
      <c r="D323" s="8">
        <f>ведомственная!G350</f>
        <v>1202.5</v>
      </c>
      <c r="E323" s="90">
        <f t="shared" si="37"/>
        <v>53.366174055829219</v>
      </c>
      <c r="F323" s="2"/>
    </row>
    <row r="324" spans="1:6" ht="25.5" hidden="1" outlineLevel="5">
      <c r="A324" s="15" t="s">
        <v>159</v>
      </c>
      <c r="B324" s="17" t="s">
        <v>450</v>
      </c>
      <c r="C324" s="31">
        <f>C325</f>
        <v>454.9</v>
      </c>
      <c r="D324" s="31">
        <f>D325</f>
        <v>454.9</v>
      </c>
      <c r="E324" s="90">
        <f t="shared" si="37"/>
        <v>100</v>
      </c>
      <c r="F324" s="2"/>
    </row>
    <row r="325" spans="1:6" ht="25.5" hidden="1" outlineLevel="6">
      <c r="A325" s="29" t="s">
        <v>159</v>
      </c>
      <c r="B325" s="30" t="s">
        <v>331</v>
      </c>
      <c r="C325" s="31">
        <f>ведомственная!F356</f>
        <v>454.9</v>
      </c>
      <c r="D325" s="31">
        <f>ведомственная!G356</f>
        <v>454.9</v>
      </c>
      <c r="E325" s="90">
        <f t="shared" si="37"/>
        <v>100</v>
      </c>
      <c r="F325" s="2"/>
    </row>
    <row r="326" spans="1:6" outlineLevel="1" collapsed="1">
      <c r="A326" s="40" t="s">
        <v>167</v>
      </c>
      <c r="B326" s="41" t="s">
        <v>291</v>
      </c>
      <c r="C326" s="18">
        <f>ведомственная!F357</f>
        <v>222618.60000000003</v>
      </c>
      <c r="D326" s="18">
        <f>ведомственная!G357</f>
        <v>161977.19999999998</v>
      </c>
      <c r="E326" s="90">
        <f t="shared" si="37"/>
        <v>72.759958062803349</v>
      </c>
      <c r="F326" s="2"/>
    </row>
    <row r="327" spans="1:6" ht="38.25" hidden="1" outlineLevel="2">
      <c r="A327" s="32" t="s">
        <v>167</v>
      </c>
      <c r="B327" s="33" t="s">
        <v>290</v>
      </c>
      <c r="C327" s="34" t="e">
        <f>C328</f>
        <v>#REF!</v>
      </c>
      <c r="D327" s="34" t="e">
        <f>D328</f>
        <v>#REF!</v>
      </c>
      <c r="E327" s="90" t="e">
        <f t="shared" si="37"/>
        <v>#REF!</v>
      </c>
      <c r="F327" s="2"/>
    </row>
    <row r="328" spans="1:6" ht="25.5" hidden="1" outlineLevel="3">
      <c r="A328" s="15" t="s">
        <v>167</v>
      </c>
      <c r="B328" s="17" t="s">
        <v>451</v>
      </c>
      <c r="C328" s="8" t="e">
        <f>C329+C338</f>
        <v>#REF!</v>
      </c>
      <c r="D328" s="8" t="e">
        <f>D329+D338</f>
        <v>#REF!</v>
      </c>
      <c r="E328" s="90" t="e">
        <f t="shared" si="37"/>
        <v>#REF!</v>
      </c>
      <c r="F328" s="2"/>
    </row>
    <row r="329" spans="1:6" ht="38.25" hidden="1" outlineLevel="4">
      <c r="A329" s="15" t="s">
        <v>167</v>
      </c>
      <c r="B329" s="17" t="s">
        <v>452</v>
      </c>
      <c r="C329" s="8" t="e">
        <f>C330+C332+C334+C336</f>
        <v>#REF!</v>
      </c>
      <c r="D329" s="8" t="e">
        <f>D330+D332+D334+D336</f>
        <v>#REF!</v>
      </c>
      <c r="E329" s="90" t="e">
        <f t="shared" si="37"/>
        <v>#REF!</v>
      </c>
      <c r="F329" s="2"/>
    </row>
    <row r="330" spans="1:6" ht="51" hidden="1" outlineLevel="5">
      <c r="A330" s="15" t="s">
        <v>167</v>
      </c>
      <c r="B330" s="17" t="s">
        <v>453</v>
      </c>
      <c r="C330" s="8">
        <f>C331</f>
        <v>126273.8</v>
      </c>
      <c r="D330" s="8">
        <f>D331</f>
        <v>93973.4</v>
      </c>
      <c r="E330" s="90">
        <f t="shared" si="37"/>
        <v>74.420346896980988</v>
      </c>
      <c r="F330" s="2"/>
    </row>
    <row r="331" spans="1:6" ht="25.5" hidden="1" outlineLevel="6">
      <c r="A331" s="15" t="s">
        <v>167</v>
      </c>
      <c r="B331" s="17" t="s">
        <v>331</v>
      </c>
      <c r="C331" s="8">
        <f>ведомственная!F364</f>
        <v>126273.8</v>
      </c>
      <c r="D331" s="8">
        <f>ведомственная!G364</f>
        <v>93973.4</v>
      </c>
      <c r="E331" s="90">
        <f t="shared" si="37"/>
        <v>74.420346896980988</v>
      </c>
      <c r="F331" s="2"/>
    </row>
    <row r="332" spans="1:6" ht="51" hidden="1" outlineLevel="5">
      <c r="A332" s="32" t="s">
        <v>167</v>
      </c>
      <c r="B332" s="33" t="s">
        <v>454</v>
      </c>
      <c r="C332" s="34">
        <f>C333</f>
        <v>47862.899999999994</v>
      </c>
      <c r="D332" s="34">
        <f>D333</f>
        <v>33787.199999999997</v>
      </c>
      <c r="E332" s="90">
        <f t="shared" si="37"/>
        <v>70.591627335577243</v>
      </c>
      <c r="F332" s="2"/>
    </row>
    <row r="333" spans="1:6" ht="25.5" hidden="1" outlineLevel="6">
      <c r="A333" s="15" t="s">
        <v>167</v>
      </c>
      <c r="B333" s="17" t="s">
        <v>331</v>
      </c>
      <c r="C333" s="8">
        <f>ведомственная!F370</f>
        <v>47862.899999999994</v>
      </c>
      <c r="D333" s="8">
        <f>ведомственная!G370</f>
        <v>33787.199999999997</v>
      </c>
      <c r="E333" s="90">
        <f t="shared" si="37"/>
        <v>70.591627335577243</v>
      </c>
      <c r="F333" s="2"/>
    </row>
    <row r="334" spans="1:6" ht="25.5" hidden="1" outlineLevel="5">
      <c r="A334" s="15" t="s">
        <v>167</v>
      </c>
      <c r="B334" s="17" t="s">
        <v>455</v>
      </c>
      <c r="C334" s="8" t="e">
        <f>C335</f>
        <v>#REF!</v>
      </c>
      <c r="D334" s="8" t="e">
        <f>D335</f>
        <v>#REF!</v>
      </c>
      <c r="E334" s="90" t="e">
        <f t="shared" si="37"/>
        <v>#REF!</v>
      </c>
      <c r="F334" s="2"/>
    </row>
    <row r="335" spans="1:6" ht="25.5" hidden="1" outlineLevel="6">
      <c r="A335" s="15" t="s">
        <v>167</v>
      </c>
      <c r="B335" s="17" t="s">
        <v>331</v>
      </c>
      <c r="C335" s="8" t="e">
        <f>ведомственная!#REF!</f>
        <v>#REF!</v>
      </c>
      <c r="D335" s="8" t="e">
        <f>ведомственная!#REF!</f>
        <v>#REF!</v>
      </c>
      <c r="E335" s="90" t="e">
        <f t="shared" si="37"/>
        <v>#REF!</v>
      </c>
      <c r="F335" s="2"/>
    </row>
    <row r="336" spans="1:6" ht="25.5" hidden="1" outlineLevel="5">
      <c r="A336" s="15" t="s">
        <v>167</v>
      </c>
      <c r="B336" s="17" t="s">
        <v>456</v>
      </c>
      <c r="C336" s="8">
        <f>C337</f>
        <v>3029.7</v>
      </c>
      <c r="D336" s="8">
        <f>D337</f>
        <v>2808.8</v>
      </c>
      <c r="E336" s="90">
        <f t="shared" ref="E336:E399" si="42">D336/C336*100</f>
        <v>92.708849060963132</v>
      </c>
      <c r="F336" s="2"/>
    </row>
    <row r="337" spans="1:6" ht="25.5" hidden="1" outlineLevel="6">
      <c r="A337" s="15" t="s">
        <v>167</v>
      </c>
      <c r="B337" s="17" t="s">
        <v>331</v>
      </c>
      <c r="C337" s="8">
        <f>ведомственная!F386</f>
        <v>3029.7</v>
      </c>
      <c r="D337" s="8">
        <f>ведомственная!G386</f>
        <v>2808.8</v>
      </c>
      <c r="E337" s="90">
        <f t="shared" si="42"/>
        <v>92.708849060963132</v>
      </c>
      <c r="F337" s="2"/>
    </row>
    <row r="338" spans="1:6" hidden="1" outlineLevel="4">
      <c r="A338" s="32" t="s">
        <v>167</v>
      </c>
      <c r="B338" s="33" t="s">
        <v>457</v>
      </c>
      <c r="C338" s="34">
        <f>C339+C341</f>
        <v>10193.700000000001</v>
      </c>
      <c r="D338" s="34">
        <f>D339+D341</f>
        <v>6440.7</v>
      </c>
      <c r="E338" s="90">
        <f t="shared" si="42"/>
        <v>63.183142529209213</v>
      </c>
      <c r="F338" s="2"/>
    </row>
    <row r="339" spans="1:6" ht="25.5" hidden="1" outlineLevel="5">
      <c r="A339" s="15" t="s">
        <v>167</v>
      </c>
      <c r="B339" s="17" t="s">
        <v>458</v>
      </c>
      <c r="C339" s="8">
        <f>C340</f>
        <v>4503.5</v>
      </c>
      <c r="D339" s="8">
        <f>D340</f>
        <v>2986.1</v>
      </c>
      <c r="E339" s="90">
        <f t="shared" si="42"/>
        <v>66.306206284001334</v>
      </c>
      <c r="F339" s="2"/>
    </row>
    <row r="340" spans="1:6" ht="25.5" hidden="1" outlineLevel="6">
      <c r="A340" s="15" t="s">
        <v>167</v>
      </c>
      <c r="B340" s="17" t="s">
        <v>331</v>
      </c>
      <c r="C340" s="8">
        <f>ведомственная!F393</f>
        <v>4503.5</v>
      </c>
      <c r="D340" s="8">
        <f>ведомственная!G393</f>
        <v>2986.1</v>
      </c>
      <c r="E340" s="90">
        <f t="shared" si="42"/>
        <v>66.306206284001334</v>
      </c>
      <c r="F340" s="2"/>
    </row>
    <row r="341" spans="1:6" ht="25.5" hidden="1" outlineLevel="5">
      <c r="A341" s="15" t="s">
        <v>167</v>
      </c>
      <c r="B341" s="17" t="s">
        <v>459</v>
      </c>
      <c r="C341" s="8">
        <f>C342</f>
        <v>5690.2</v>
      </c>
      <c r="D341" s="8">
        <f>D342</f>
        <v>3454.6</v>
      </c>
      <c r="E341" s="90">
        <f t="shared" si="42"/>
        <v>60.711398544866611</v>
      </c>
      <c r="F341" s="2"/>
    </row>
    <row r="342" spans="1:6" ht="25.5" hidden="1" outlineLevel="6">
      <c r="A342" s="15" t="s">
        <v>167</v>
      </c>
      <c r="B342" s="17" t="s">
        <v>331</v>
      </c>
      <c r="C342" s="8">
        <f>ведомственная!F395</f>
        <v>5690.2</v>
      </c>
      <c r="D342" s="8">
        <f>ведомственная!G395</f>
        <v>3454.6</v>
      </c>
      <c r="E342" s="90">
        <f t="shared" si="42"/>
        <v>60.711398544866611</v>
      </c>
      <c r="F342" s="2"/>
    </row>
    <row r="343" spans="1:6" ht="38.25" hidden="1" outlineLevel="2">
      <c r="A343" s="15" t="s">
        <v>167</v>
      </c>
      <c r="B343" s="17" t="s">
        <v>268</v>
      </c>
      <c r="C343" s="8">
        <f>C344+C348</f>
        <v>200</v>
      </c>
      <c r="D343" s="8">
        <f>D344+D348</f>
        <v>149.9</v>
      </c>
      <c r="E343" s="90">
        <f t="shared" si="42"/>
        <v>74.95</v>
      </c>
      <c r="F343" s="2"/>
    </row>
    <row r="344" spans="1:6" ht="25.5" hidden="1" outlineLevel="3">
      <c r="A344" s="15" t="s">
        <v>167</v>
      </c>
      <c r="B344" s="17" t="s">
        <v>460</v>
      </c>
      <c r="C344" s="8">
        <f>C345</f>
        <v>150</v>
      </c>
      <c r="D344" s="8">
        <f t="shared" ref="D344:D346" si="43">D345</f>
        <v>149.9</v>
      </c>
      <c r="E344" s="90">
        <f t="shared" si="42"/>
        <v>99.933333333333337</v>
      </c>
      <c r="F344" s="2"/>
    </row>
    <row r="345" spans="1:6" ht="51" hidden="1" outlineLevel="4">
      <c r="A345" s="15" t="s">
        <v>167</v>
      </c>
      <c r="B345" s="17" t="s">
        <v>461</v>
      </c>
      <c r="C345" s="8">
        <f>C346</f>
        <v>150</v>
      </c>
      <c r="D345" s="8">
        <f t="shared" si="43"/>
        <v>149.9</v>
      </c>
      <c r="E345" s="90">
        <f t="shared" si="42"/>
        <v>99.933333333333337</v>
      </c>
      <c r="F345" s="2"/>
    </row>
    <row r="346" spans="1:6" hidden="1" outlineLevel="5">
      <c r="A346" s="15" t="s">
        <v>167</v>
      </c>
      <c r="B346" s="17" t="s">
        <v>462</v>
      </c>
      <c r="C346" s="8">
        <f>C347</f>
        <v>150</v>
      </c>
      <c r="D346" s="8">
        <f t="shared" si="43"/>
        <v>149.9</v>
      </c>
      <c r="E346" s="90">
        <f t="shared" si="42"/>
        <v>99.933333333333337</v>
      </c>
      <c r="F346" s="2"/>
    </row>
    <row r="347" spans="1:6" ht="25.5" hidden="1" outlineLevel="6">
      <c r="A347" s="15" t="s">
        <v>167</v>
      </c>
      <c r="B347" s="17" t="s">
        <v>331</v>
      </c>
      <c r="C347" s="8">
        <f>ведомственная!F403</f>
        <v>150</v>
      </c>
      <c r="D347" s="8">
        <f>ведомственная!G403</f>
        <v>149.9</v>
      </c>
      <c r="E347" s="90">
        <f t="shared" si="42"/>
        <v>99.933333333333337</v>
      </c>
      <c r="F347" s="2"/>
    </row>
    <row r="348" spans="1:6" ht="51" hidden="1" outlineLevel="3">
      <c r="A348" s="15" t="s">
        <v>167</v>
      </c>
      <c r="B348" s="17" t="s">
        <v>463</v>
      </c>
      <c r="C348" s="8">
        <f>C349</f>
        <v>50</v>
      </c>
      <c r="D348" s="8">
        <f t="shared" ref="D348:D350" si="44">D349</f>
        <v>0</v>
      </c>
      <c r="E348" s="90">
        <f t="shared" si="42"/>
        <v>0</v>
      </c>
      <c r="F348" s="2"/>
    </row>
    <row r="349" spans="1:6" ht="25.5" hidden="1" outlineLevel="4">
      <c r="A349" s="15" t="s">
        <v>167</v>
      </c>
      <c r="B349" s="17" t="s">
        <v>464</v>
      </c>
      <c r="C349" s="8">
        <f>C350</f>
        <v>50</v>
      </c>
      <c r="D349" s="8">
        <f t="shared" si="44"/>
        <v>0</v>
      </c>
      <c r="E349" s="90">
        <f t="shared" si="42"/>
        <v>0</v>
      </c>
      <c r="F349" s="2"/>
    </row>
    <row r="350" spans="1:6" ht="25.5" hidden="1" outlineLevel="5">
      <c r="A350" s="15" t="s">
        <v>167</v>
      </c>
      <c r="B350" s="17" t="s">
        <v>465</v>
      </c>
      <c r="C350" s="8">
        <f>C351</f>
        <v>50</v>
      </c>
      <c r="D350" s="8">
        <f t="shared" si="44"/>
        <v>0</v>
      </c>
      <c r="E350" s="90">
        <f t="shared" si="42"/>
        <v>0</v>
      </c>
      <c r="F350" s="2"/>
    </row>
    <row r="351" spans="1:6" ht="25.5" hidden="1" outlineLevel="6">
      <c r="A351" s="15" t="s">
        <v>167</v>
      </c>
      <c r="B351" s="17" t="s">
        <v>331</v>
      </c>
      <c r="C351" s="8">
        <f>ведомственная!F407</f>
        <v>50</v>
      </c>
      <c r="D351" s="8">
        <f>ведомственная!G407</f>
        <v>0</v>
      </c>
      <c r="E351" s="90">
        <f t="shared" si="42"/>
        <v>0</v>
      </c>
      <c r="F351" s="2"/>
    </row>
    <row r="352" spans="1:6" outlineLevel="1" collapsed="1">
      <c r="A352" s="15" t="s">
        <v>182</v>
      </c>
      <c r="B352" s="17" t="s">
        <v>292</v>
      </c>
      <c r="C352" s="8">
        <f>ведомственная!F408+ведомственная!F495</f>
        <v>25715.9</v>
      </c>
      <c r="D352" s="8">
        <f>ведомственная!G408+ведомственная!G495</f>
        <v>18734.5</v>
      </c>
      <c r="E352" s="90">
        <f t="shared" si="42"/>
        <v>72.851815413810129</v>
      </c>
      <c r="F352" s="2"/>
    </row>
    <row r="353" spans="1:6" ht="38.25" hidden="1" outlineLevel="2">
      <c r="A353" s="15" t="s">
        <v>182</v>
      </c>
      <c r="B353" s="17" t="s">
        <v>290</v>
      </c>
      <c r="C353" s="8">
        <f>C354</f>
        <v>14377.900000000001</v>
      </c>
      <c r="D353" s="8">
        <f t="shared" ref="D353:D356" si="45">D354</f>
        <v>11521.7</v>
      </c>
      <c r="E353" s="90">
        <f t="shared" si="42"/>
        <v>80.134790198846844</v>
      </c>
      <c r="F353" s="2"/>
    </row>
    <row r="354" spans="1:6" ht="25.5" hidden="1" outlineLevel="3">
      <c r="A354" s="15" t="s">
        <v>182</v>
      </c>
      <c r="B354" s="17" t="s">
        <v>466</v>
      </c>
      <c r="C354" s="8">
        <f>C355</f>
        <v>14377.900000000001</v>
      </c>
      <c r="D354" s="8">
        <f t="shared" si="45"/>
        <v>11521.7</v>
      </c>
      <c r="E354" s="90">
        <f t="shared" si="42"/>
        <v>80.134790198846844</v>
      </c>
      <c r="F354" s="2"/>
    </row>
    <row r="355" spans="1:6" ht="25.5" hidden="1" outlineLevel="4">
      <c r="A355" s="15" t="s">
        <v>182</v>
      </c>
      <c r="B355" s="17" t="s">
        <v>467</v>
      </c>
      <c r="C355" s="8">
        <f>C356</f>
        <v>14377.900000000001</v>
      </c>
      <c r="D355" s="8">
        <f t="shared" si="45"/>
        <v>11521.7</v>
      </c>
      <c r="E355" s="90">
        <f t="shared" si="42"/>
        <v>80.134790198846844</v>
      </c>
      <c r="F355" s="2"/>
    </row>
    <row r="356" spans="1:6" ht="38.25" hidden="1" outlineLevel="5">
      <c r="A356" s="32" t="s">
        <v>182</v>
      </c>
      <c r="B356" s="33" t="s">
        <v>468</v>
      </c>
      <c r="C356" s="34">
        <f>C357</f>
        <v>14377.900000000001</v>
      </c>
      <c r="D356" s="34">
        <f t="shared" si="45"/>
        <v>11521.7</v>
      </c>
      <c r="E356" s="90">
        <f t="shared" si="42"/>
        <v>80.134790198846844</v>
      </c>
      <c r="F356" s="2"/>
    </row>
    <row r="357" spans="1:6" ht="25.5" hidden="1" outlineLevel="6">
      <c r="A357" s="15" t="s">
        <v>182</v>
      </c>
      <c r="B357" s="17" t="s">
        <v>331</v>
      </c>
      <c r="C357" s="8">
        <f>ведомственная!F417</f>
        <v>14377.900000000001</v>
      </c>
      <c r="D357" s="8">
        <f>ведомственная!G417</f>
        <v>11521.7</v>
      </c>
      <c r="E357" s="90">
        <f t="shared" si="42"/>
        <v>80.134790198846844</v>
      </c>
      <c r="F357" s="2"/>
    </row>
    <row r="358" spans="1:6" ht="38.25" hidden="1" outlineLevel="2">
      <c r="A358" s="32" t="s">
        <v>182</v>
      </c>
      <c r="B358" s="33" t="s">
        <v>298</v>
      </c>
      <c r="C358" s="34">
        <f>C359</f>
        <v>5417.5</v>
      </c>
      <c r="D358" s="34">
        <f t="shared" ref="D358:D361" si="46">D359</f>
        <v>3825.4</v>
      </c>
      <c r="E358" s="90">
        <f t="shared" si="42"/>
        <v>70.611905860636824</v>
      </c>
      <c r="F358" s="2"/>
    </row>
    <row r="359" spans="1:6" ht="38.25" hidden="1" outlineLevel="3">
      <c r="A359" s="15" t="s">
        <v>182</v>
      </c>
      <c r="B359" s="17" t="s">
        <v>489</v>
      </c>
      <c r="C359" s="8">
        <f>C360</f>
        <v>5417.5</v>
      </c>
      <c r="D359" s="8">
        <f t="shared" si="46"/>
        <v>3825.4</v>
      </c>
      <c r="E359" s="90">
        <f t="shared" si="42"/>
        <v>70.611905860636824</v>
      </c>
      <c r="F359" s="2"/>
    </row>
    <row r="360" spans="1:6" ht="25.5" hidden="1" outlineLevel="4">
      <c r="A360" s="15" t="s">
        <v>182</v>
      </c>
      <c r="B360" s="17" t="s">
        <v>490</v>
      </c>
      <c r="C360" s="8">
        <f>C361</f>
        <v>5417.5</v>
      </c>
      <c r="D360" s="8">
        <f t="shared" si="46"/>
        <v>3825.4</v>
      </c>
      <c r="E360" s="90">
        <f t="shared" si="42"/>
        <v>70.611905860636824</v>
      </c>
      <c r="F360" s="2"/>
    </row>
    <row r="361" spans="1:6" ht="51" hidden="1" outlineLevel="5">
      <c r="A361" s="32" t="s">
        <v>182</v>
      </c>
      <c r="B361" s="33" t="s">
        <v>491</v>
      </c>
      <c r="C361" s="34">
        <f>C362</f>
        <v>5417.5</v>
      </c>
      <c r="D361" s="34">
        <f t="shared" si="46"/>
        <v>3825.4</v>
      </c>
      <c r="E361" s="90">
        <f t="shared" si="42"/>
        <v>70.611905860636824</v>
      </c>
      <c r="F361" s="2"/>
    </row>
    <row r="362" spans="1:6" ht="25.5" hidden="1" outlineLevel="6">
      <c r="A362" s="15" t="s">
        <v>182</v>
      </c>
      <c r="B362" s="17" t="s">
        <v>331</v>
      </c>
      <c r="C362" s="8">
        <f>ведомственная!F502</f>
        <v>5417.5</v>
      </c>
      <c r="D362" s="8">
        <f>ведомственная!G502</f>
        <v>3825.4</v>
      </c>
      <c r="E362" s="90">
        <f t="shared" si="42"/>
        <v>70.611905860636824</v>
      </c>
      <c r="F362" s="2"/>
    </row>
    <row r="363" spans="1:6" ht="25.5" outlineLevel="1" collapsed="1">
      <c r="A363" s="32" t="s">
        <v>186</v>
      </c>
      <c r="B363" s="33" t="s">
        <v>293</v>
      </c>
      <c r="C363" s="34">
        <f>ведомственная!F423</f>
        <v>100</v>
      </c>
      <c r="D363" s="34">
        <f>ведомственная!G423</f>
        <v>0</v>
      </c>
      <c r="E363" s="90">
        <f t="shared" si="42"/>
        <v>0</v>
      </c>
      <c r="F363" s="2"/>
    </row>
    <row r="364" spans="1:6" ht="38.25" hidden="1" outlineLevel="2">
      <c r="A364" s="15" t="s">
        <v>186</v>
      </c>
      <c r="B364" s="17" t="s">
        <v>290</v>
      </c>
      <c r="C364" s="8">
        <f>C365+C369</f>
        <v>100</v>
      </c>
      <c r="D364" s="8">
        <f>D365+D369</f>
        <v>0</v>
      </c>
      <c r="E364" s="90">
        <f t="shared" si="42"/>
        <v>0</v>
      </c>
      <c r="F364" s="2"/>
    </row>
    <row r="365" spans="1:6" ht="25.5" hidden="1" outlineLevel="3">
      <c r="A365" s="15" t="s">
        <v>186</v>
      </c>
      <c r="B365" s="17" t="s">
        <v>445</v>
      </c>
      <c r="C365" s="8">
        <f>C366</f>
        <v>50</v>
      </c>
      <c r="D365" s="8">
        <f t="shared" ref="D365:D367" si="47">D366</f>
        <v>0</v>
      </c>
      <c r="E365" s="90">
        <f t="shared" si="42"/>
        <v>0</v>
      </c>
      <c r="F365" s="2"/>
    </row>
    <row r="366" spans="1:6" ht="25.5" hidden="1" outlineLevel="4">
      <c r="A366" s="15" t="s">
        <v>186</v>
      </c>
      <c r="B366" s="17" t="s">
        <v>469</v>
      </c>
      <c r="C366" s="8">
        <f>C367</f>
        <v>50</v>
      </c>
      <c r="D366" s="8">
        <f t="shared" si="47"/>
        <v>0</v>
      </c>
      <c r="E366" s="90">
        <f t="shared" si="42"/>
        <v>0</v>
      </c>
      <c r="F366" s="2"/>
    </row>
    <row r="367" spans="1:6" hidden="1" outlineLevel="5">
      <c r="A367" s="15" t="s">
        <v>186</v>
      </c>
      <c r="B367" s="17" t="s">
        <v>470</v>
      </c>
      <c r="C367" s="8">
        <f>C368</f>
        <v>50</v>
      </c>
      <c r="D367" s="8">
        <f t="shared" si="47"/>
        <v>0</v>
      </c>
      <c r="E367" s="90">
        <f t="shared" si="42"/>
        <v>0</v>
      </c>
      <c r="F367" s="2"/>
    </row>
    <row r="368" spans="1:6" ht="25.5" hidden="1" outlineLevel="6">
      <c r="A368" s="15" t="s">
        <v>186</v>
      </c>
      <c r="B368" s="17" t="s">
        <v>331</v>
      </c>
      <c r="C368" s="8">
        <f>ведомственная!F428</f>
        <v>50</v>
      </c>
      <c r="D368" s="8">
        <f>ведомственная!G428</f>
        <v>0</v>
      </c>
      <c r="E368" s="90">
        <f t="shared" si="42"/>
        <v>0</v>
      </c>
      <c r="F368" s="2"/>
    </row>
    <row r="369" spans="1:6" ht="25.5" hidden="1" outlineLevel="3">
      <c r="A369" s="15" t="s">
        <v>186</v>
      </c>
      <c r="B369" s="17" t="s">
        <v>451</v>
      </c>
      <c r="C369" s="8">
        <f>C370</f>
        <v>50</v>
      </c>
      <c r="D369" s="8">
        <f t="shared" ref="D369:D371" si="48">D370</f>
        <v>0</v>
      </c>
      <c r="E369" s="90">
        <f t="shared" si="42"/>
        <v>0</v>
      </c>
      <c r="F369" s="2"/>
    </row>
    <row r="370" spans="1:6" ht="38.25" hidden="1" outlineLevel="4">
      <c r="A370" s="15" t="s">
        <v>186</v>
      </c>
      <c r="B370" s="17" t="s">
        <v>452</v>
      </c>
      <c r="C370" s="8">
        <f>C371</f>
        <v>50</v>
      </c>
      <c r="D370" s="8">
        <f t="shared" si="48"/>
        <v>0</v>
      </c>
      <c r="E370" s="90">
        <f t="shared" si="42"/>
        <v>0</v>
      </c>
      <c r="F370" s="2"/>
    </row>
    <row r="371" spans="1:6" hidden="1" outlineLevel="5">
      <c r="A371" s="15" t="s">
        <v>186</v>
      </c>
      <c r="B371" s="17" t="s">
        <v>471</v>
      </c>
      <c r="C371" s="8">
        <f>C372</f>
        <v>50</v>
      </c>
      <c r="D371" s="8">
        <f t="shared" si="48"/>
        <v>0</v>
      </c>
      <c r="E371" s="90">
        <f t="shared" si="42"/>
        <v>0</v>
      </c>
      <c r="F371" s="2"/>
    </row>
    <row r="372" spans="1:6" ht="25.5" hidden="1" outlineLevel="6">
      <c r="A372" s="15" t="s">
        <v>186</v>
      </c>
      <c r="B372" s="17" t="s">
        <v>331</v>
      </c>
      <c r="C372" s="8">
        <f>ведомственная!F432</f>
        <v>50</v>
      </c>
      <c r="D372" s="8">
        <f>ведомственная!G432</f>
        <v>0</v>
      </c>
      <c r="E372" s="90">
        <f t="shared" si="42"/>
        <v>0</v>
      </c>
      <c r="F372" s="2"/>
    </row>
    <row r="373" spans="1:6" outlineLevel="1" collapsed="1">
      <c r="A373" s="15" t="s">
        <v>190</v>
      </c>
      <c r="B373" s="17" t="s">
        <v>294</v>
      </c>
      <c r="C373" s="8">
        <f>ведомственная!F433+ведомственная!F505</f>
        <v>6013.7</v>
      </c>
      <c r="D373" s="8">
        <f>ведомственная!G433+ведомственная!G505</f>
        <v>5747.9</v>
      </c>
      <c r="E373" s="90">
        <f t="shared" si="42"/>
        <v>95.580092122985846</v>
      </c>
      <c r="F373" s="2"/>
    </row>
    <row r="374" spans="1:6" ht="38.25" hidden="1" outlineLevel="2">
      <c r="A374" s="15" t="s">
        <v>190</v>
      </c>
      <c r="B374" s="17" t="s">
        <v>290</v>
      </c>
      <c r="C374" s="8" t="e">
        <f t="shared" ref="C374:D375" si="49">C375</f>
        <v>#REF!</v>
      </c>
      <c r="D374" s="8" t="e">
        <f t="shared" si="49"/>
        <v>#REF!</v>
      </c>
      <c r="E374" s="90" t="e">
        <f t="shared" si="42"/>
        <v>#REF!</v>
      </c>
      <c r="F374" s="2"/>
    </row>
    <row r="375" spans="1:6" ht="25.5" hidden="1" outlineLevel="3">
      <c r="A375" s="15" t="s">
        <v>190</v>
      </c>
      <c r="B375" s="17" t="s">
        <v>472</v>
      </c>
      <c r="C375" s="8" t="e">
        <f t="shared" si="49"/>
        <v>#REF!</v>
      </c>
      <c r="D375" s="8" t="e">
        <f t="shared" si="49"/>
        <v>#REF!</v>
      </c>
      <c r="E375" s="90" t="e">
        <f t="shared" si="42"/>
        <v>#REF!</v>
      </c>
      <c r="F375" s="2"/>
    </row>
    <row r="376" spans="1:6" ht="25.5" hidden="1" outlineLevel="4">
      <c r="A376" s="15" t="s">
        <v>190</v>
      </c>
      <c r="B376" s="17" t="s">
        <v>473</v>
      </c>
      <c r="C376" s="8" t="e">
        <f>C377+C379</f>
        <v>#REF!</v>
      </c>
      <c r="D376" s="8" t="e">
        <f>D377+D379</f>
        <v>#REF!</v>
      </c>
      <c r="E376" s="90" t="e">
        <f t="shared" si="42"/>
        <v>#REF!</v>
      </c>
      <c r="F376" s="2"/>
    </row>
    <row r="377" spans="1:6" ht="38.25" hidden="1" outlineLevel="5">
      <c r="A377" s="32" t="s">
        <v>190</v>
      </c>
      <c r="B377" s="33" t="s">
        <v>474</v>
      </c>
      <c r="C377" s="34">
        <f>C378</f>
        <v>4172</v>
      </c>
      <c r="D377" s="34">
        <f>D378</f>
        <v>4046.6</v>
      </c>
      <c r="E377" s="90">
        <f t="shared" si="42"/>
        <v>96.994247363374882</v>
      </c>
      <c r="F377" s="2"/>
    </row>
    <row r="378" spans="1:6" ht="25.5" hidden="1" outlineLevel="6">
      <c r="A378" s="15" t="s">
        <v>190</v>
      </c>
      <c r="B378" s="17" t="s">
        <v>331</v>
      </c>
      <c r="C378" s="8">
        <f>ведомственная!F438</f>
        <v>4172</v>
      </c>
      <c r="D378" s="8">
        <f>ведомственная!G438</f>
        <v>4046.6</v>
      </c>
      <c r="E378" s="90">
        <f t="shared" si="42"/>
        <v>96.994247363374882</v>
      </c>
      <c r="F378" s="2"/>
    </row>
    <row r="379" spans="1:6" ht="25.5" hidden="1" outlineLevel="5">
      <c r="A379" s="29" t="s">
        <v>190</v>
      </c>
      <c r="B379" s="30" t="s">
        <v>541</v>
      </c>
      <c r="C379" s="31" t="e">
        <f>C380</f>
        <v>#REF!</v>
      </c>
      <c r="D379" s="31" t="e">
        <f>D380</f>
        <v>#REF!</v>
      </c>
      <c r="E379" s="90" t="e">
        <f t="shared" si="42"/>
        <v>#REF!</v>
      </c>
      <c r="F379" s="2"/>
    </row>
    <row r="380" spans="1:6" ht="25.5" hidden="1" outlineLevel="6">
      <c r="A380" s="40" t="s">
        <v>190</v>
      </c>
      <c r="B380" s="41" t="s">
        <v>331</v>
      </c>
      <c r="C380" s="18" t="e">
        <f>ведомственная!#REF!</f>
        <v>#REF!</v>
      </c>
      <c r="D380" s="18" t="e">
        <f>ведомственная!#REF!</f>
        <v>#REF!</v>
      </c>
      <c r="E380" s="90" t="e">
        <f t="shared" si="42"/>
        <v>#REF!</v>
      </c>
      <c r="F380" s="2"/>
    </row>
    <row r="381" spans="1:6" ht="38.25" hidden="1" outlineLevel="2">
      <c r="A381" s="15" t="s">
        <v>190</v>
      </c>
      <c r="B381" s="17" t="s">
        <v>285</v>
      </c>
      <c r="C381" s="8">
        <f>C382</f>
        <v>137</v>
      </c>
      <c r="D381" s="8">
        <f>D382</f>
        <v>38.4</v>
      </c>
      <c r="E381" s="90">
        <f t="shared" si="42"/>
        <v>28.029197080291969</v>
      </c>
      <c r="F381" s="2"/>
    </row>
    <row r="382" spans="1:6" ht="25.5" hidden="1" outlineLevel="3">
      <c r="A382" s="15" t="s">
        <v>190</v>
      </c>
      <c r="B382" s="17" t="s">
        <v>488</v>
      </c>
      <c r="C382" s="8">
        <f>C383+C386+C391+C394+C397+C400</f>
        <v>137</v>
      </c>
      <c r="D382" s="8">
        <f>D383+D386+D391+D394+D397+D400</f>
        <v>38.4</v>
      </c>
      <c r="E382" s="90">
        <f t="shared" si="42"/>
        <v>28.029197080291969</v>
      </c>
      <c r="F382" s="2"/>
    </row>
    <row r="383" spans="1:6" hidden="1" outlineLevel="4">
      <c r="A383" s="15" t="s">
        <v>190</v>
      </c>
      <c r="B383" s="17" t="s">
        <v>492</v>
      </c>
      <c r="C383" s="8">
        <f t="shared" ref="C383:D384" si="50">C384</f>
        <v>32</v>
      </c>
      <c r="D383" s="8">
        <f t="shared" si="50"/>
        <v>10.1</v>
      </c>
      <c r="E383" s="90">
        <f t="shared" si="42"/>
        <v>31.5625</v>
      </c>
      <c r="F383" s="2"/>
    </row>
    <row r="384" spans="1:6" ht="38.25" hidden="1" outlineLevel="5">
      <c r="A384" s="15" t="s">
        <v>190</v>
      </c>
      <c r="B384" s="17" t="s">
        <v>493</v>
      </c>
      <c r="C384" s="8">
        <f t="shared" si="50"/>
        <v>32</v>
      </c>
      <c r="D384" s="8">
        <f t="shared" si="50"/>
        <v>10.1</v>
      </c>
      <c r="E384" s="90">
        <f t="shared" si="42"/>
        <v>31.5625</v>
      </c>
      <c r="F384" s="2"/>
    </row>
    <row r="385" spans="1:6" ht="25.5" hidden="1" outlineLevel="6">
      <c r="A385" s="15" t="s">
        <v>190</v>
      </c>
      <c r="B385" s="17" t="s">
        <v>305</v>
      </c>
      <c r="C385" s="8">
        <f>ведомственная!F510</f>
        <v>32</v>
      </c>
      <c r="D385" s="8">
        <f>ведомственная!G510</f>
        <v>10.1</v>
      </c>
      <c r="E385" s="90">
        <f t="shared" si="42"/>
        <v>31.5625</v>
      </c>
      <c r="F385" s="2"/>
    </row>
    <row r="386" spans="1:6" ht="25.5" hidden="1" outlineLevel="4">
      <c r="A386" s="15" t="s">
        <v>190</v>
      </c>
      <c r="B386" s="17" t="s">
        <v>494</v>
      </c>
      <c r="C386" s="8">
        <f>C387+C389</f>
        <v>25</v>
      </c>
      <c r="D386" s="8">
        <f>D387+D389</f>
        <v>11.5</v>
      </c>
      <c r="E386" s="90">
        <f t="shared" si="42"/>
        <v>46</v>
      </c>
      <c r="F386" s="2"/>
    </row>
    <row r="387" spans="1:6" ht="38.25" hidden="1" outlineLevel="5">
      <c r="A387" s="15" t="s">
        <v>190</v>
      </c>
      <c r="B387" s="17" t="s">
        <v>495</v>
      </c>
      <c r="C387" s="8">
        <f>C388</f>
        <v>21</v>
      </c>
      <c r="D387" s="8">
        <f>D388</f>
        <v>11.5</v>
      </c>
      <c r="E387" s="90">
        <f t="shared" si="42"/>
        <v>54.761904761904766</v>
      </c>
      <c r="F387" s="2"/>
    </row>
    <row r="388" spans="1:6" ht="25.5" hidden="1" outlineLevel="6">
      <c r="A388" s="15" t="s">
        <v>190</v>
      </c>
      <c r="B388" s="17" t="s">
        <v>305</v>
      </c>
      <c r="C388" s="8">
        <f>ведомственная!F513</f>
        <v>21</v>
      </c>
      <c r="D388" s="8">
        <f>ведомственная!G513</f>
        <v>11.5</v>
      </c>
      <c r="E388" s="90">
        <f t="shared" si="42"/>
        <v>54.761904761904766</v>
      </c>
      <c r="F388" s="2"/>
    </row>
    <row r="389" spans="1:6" ht="25.5" hidden="1" outlineLevel="5">
      <c r="A389" s="15" t="s">
        <v>190</v>
      </c>
      <c r="B389" s="17" t="s">
        <v>496</v>
      </c>
      <c r="C389" s="8">
        <f>C390</f>
        <v>4</v>
      </c>
      <c r="D389" s="8">
        <f>D390</f>
        <v>0</v>
      </c>
      <c r="E389" s="90">
        <f t="shared" si="42"/>
        <v>0</v>
      </c>
      <c r="F389" s="2"/>
    </row>
    <row r="390" spans="1:6" ht="25.5" hidden="1" outlineLevel="6">
      <c r="A390" s="15" t="s">
        <v>190</v>
      </c>
      <c r="B390" s="17" t="s">
        <v>305</v>
      </c>
      <c r="C390" s="8">
        <f>ведомственная!F515</f>
        <v>4</v>
      </c>
      <c r="D390" s="8">
        <f>ведомственная!G515</f>
        <v>0</v>
      </c>
      <c r="E390" s="90">
        <f t="shared" si="42"/>
        <v>0</v>
      </c>
      <c r="F390" s="2"/>
    </row>
    <row r="391" spans="1:6" ht="25.5" hidden="1" outlineLevel="4">
      <c r="A391" s="15" t="s">
        <v>190</v>
      </c>
      <c r="B391" s="17" t="s">
        <v>497</v>
      </c>
      <c r="C391" s="8">
        <f t="shared" ref="C391:D392" si="51">C392</f>
        <v>30</v>
      </c>
      <c r="D391" s="8">
        <f t="shared" si="51"/>
        <v>11</v>
      </c>
      <c r="E391" s="90">
        <f t="shared" si="42"/>
        <v>36.666666666666664</v>
      </c>
      <c r="F391" s="2"/>
    </row>
    <row r="392" spans="1:6" ht="25.5" hidden="1" outlineLevel="5">
      <c r="A392" s="15" t="s">
        <v>190</v>
      </c>
      <c r="B392" s="17" t="s">
        <v>498</v>
      </c>
      <c r="C392" s="8">
        <f t="shared" si="51"/>
        <v>30</v>
      </c>
      <c r="D392" s="8">
        <f t="shared" si="51"/>
        <v>11</v>
      </c>
      <c r="E392" s="90">
        <f t="shared" si="42"/>
        <v>36.666666666666664</v>
      </c>
      <c r="F392" s="2"/>
    </row>
    <row r="393" spans="1:6" ht="25.5" hidden="1" outlineLevel="6">
      <c r="A393" s="15" t="s">
        <v>190</v>
      </c>
      <c r="B393" s="17" t="s">
        <v>305</v>
      </c>
      <c r="C393" s="8">
        <f>ведомственная!F518</f>
        <v>30</v>
      </c>
      <c r="D393" s="8">
        <f>ведомственная!G518</f>
        <v>11</v>
      </c>
      <c r="E393" s="90">
        <f t="shared" si="42"/>
        <v>36.666666666666664</v>
      </c>
      <c r="F393" s="2"/>
    </row>
    <row r="394" spans="1:6" ht="38.25" hidden="1" outlineLevel="4">
      <c r="A394" s="15" t="s">
        <v>190</v>
      </c>
      <c r="B394" s="17" t="s">
        <v>499</v>
      </c>
      <c r="C394" s="8">
        <f t="shared" ref="C394:D395" si="52">C395</f>
        <v>15</v>
      </c>
      <c r="D394" s="8">
        <f t="shared" si="52"/>
        <v>0</v>
      </c>
      <c r="E394" s="90">
        <f t="shared" si="42"/>
        <v>0</v>
      </c>
      <c r="F394" s="2"/>
    </row>
    <row r="395" spans="1:6" ht="38.25" hidden="1" outlineLevel="5">
      <c r="A395" s="15" t="s">
        <v>190</v>
      </c>
      <c r="B395" s="17" t="s">
        <v>500</v>
      </c>
      <c r="C395" s="8">
        <f t="shared" si="52"/>
        <v>15</v>
      </c>
      <c r="D395" s="8">
        <f t="shared" si="52"/>
        <v>0</v>
      </c>
      <c r="E395" s="90">
        <f t="shared" si="42"/>
        <v>0</v>
      </c>
      <c r="F395" s="2"/>
    </row>
    <row r="396" spans="1:6" ht="25.5" hidden="1" outlineLevel="6">
      <c r="A396" s="15" t="s">
        <v>190</v>
      </c>
      <c r="B396" s="17" t="s">
        <v>305</v>
      </c>
      <c r="C396" s="8">
        <f>ведомственная!F521</f>
        <v>15</v>
      </c>
      <c r="D396" s="8">
        <f>ведомственная!G521</f>
        <v>0</v>
      </c>
      <c r="E396" s="90">
        <f t="shared" si="42"/>
        <v>0</v>
      </c>
      <c r="F396" s="2"/>
    </row>
    <row r="397" spans="1:6" ht="25.5" hidden="1" outlineLevel="4">
      <c r="A397" s="15" t="s">
        <v>190</v>
      </c>
      <c r="B397" s="17" t="s">
        <v>501</v>
      </c>
      <c r="C397" s="8">
        <f t="shared" ref="C397:D398" si="53">C398</f>
        <v>30</v>
      </c>
      <c r="D397" s="8">
        <f t="shared" si="53"/>
        <v>5.8</v>
      </c>
      <c r="E397" s="90">
        <f t="shared" si="42"/>
        <v>19.333333333333332</v>
      </c>
      <c r="F397" s="2"/>
    </row>
    <row r="398" spans="1:6" ht="25.5" hidden="1" outlineLevel="5">
      <c r="A398" s="15" t="s">
        <v>190</v>
      </c>
      <c r="B398" s="17" t="s">
        <v>502</v>
      </c>
      <c r="C398" s="8">
        <f t="shared" si="53"/>
        <v>30</v>
      </c>
      <c r="D398" s="8">
        <f t="shared" si="53"/>
        <v>5.8</v>
      </c>
      <c r="E398" s="90">
        <f t="shared" si="42"/>
        <v>19.333333333333332</v>
      </c>
      <c r="F398" s="2"/>
    </row>
    <row r="399" spans="1:6" ht="25.5" hidden="1" outlineLevel="6">
      <c r="A399" s="15" t="s">
        <v>190</v>
      </c>
      <c r="B399" s="17" t="s">
        <v>305</v>
      </c>
      <c r="C399" s="8">
        <f>ведомственная!F524</f>
        <v>30</v>
      </c>
      <c r="D399" s="8">
        <f>ведомственная!G524</f>
        <v>5.8</v>
      </c>
      <c r="E399" s="90">
        <f t="shared" si="42"/>
        <v>19.333333333333332</v>
      </c>
      <c r="F399" s="2"/>
    </row>
    <row r="400" spans="1:6" ht="25.5" hidden="1" outlineLevel="4">
      <c r="A400" s="15" t="s">
        <v>190</v>
      </c>
      <c r="B400" s="17" t="s">
        <v>503</v>
      </c>
      <c r="C400" s="8">
        <f t="shared" ref="C400:D401" si="54">C401</f>
        <v>5</v>
      </c>
      <c r="D400" s="8">
        <f t="shared" si="54"/>
        <v>0</v>
      </c>
      <c r="E400" s="90">
        <f t="shared" ref="E400:E463" si="55">D400/C400*100</f>
        <v>0</v>
      </c>
      <c r="F400" s="2"/>
    </row>
    <row r="401" spans="1:6" ht="25.5" hidden="1" outlineLevel="5">
      <c r="A401" s="15" t="s">
        <v>190</v>
      </c>
      <c r="B401" s="17" t="s">
        <v>504</v>
      </c>
      <c r="C401" s="8">
        <f t="shared" si="54"/>
        <v>5</v>
      </c>
      <c r="D401" s="8">
        <f t="shared" si="54"/>
        <v>0</v>
      </c>
      <c r="E401" s="90">
        <f t="shared" si="55"/>
        <v>0</v>
      </c>
      <c r="F401" s="2"/>
    </row>
    <row r="402" spans="1:6" ht="25.5" hidden="1" outlineLevel="6">
      <c r="A402" s="15" t="s">
        <v>190</v>
      </c>
      <c r="B402" s="17" t="s">
        <v>305</v>
      </c>
      <c r="C402" s="8">
        <f>ведомственная!F527</f>
        <v>5</v>
      </c>
      <c r="D402" s="8">
        <f>ведомственная!G527</f>
        <v>0</v>
      </c>
      <c r="E402" s="90">
        <f t="shared" si="55"/>
        <v>0</v>
      </c>
      <c r="F402" s="2"/>
    </row>
    <row r="403" spans="1:6" outlineLevel="1" collapsed="1">
      <c r="A403" s="15" t="s">
        <v>194</v>
      </c>
      <c r="B403" s="17" t="s">
        <v>295</v>
      </c>
      <c r="C403" s="8">
        <f>ведомственная!F449</f>
        <v>4728.1000000000004</v>
      </c>
      <c r="D403" s="8">
        <f>ведомственная!G449</f>
        <v>3181.8</v>
      </c>
      <c r="E403" s="90">
        <f t="shared" si="55"/>
        <v>67.295530974387177</v>
      </c>
      <c r="F403" s="2"/>
    </row>
    <row r="404" spans="1:6" ht="38.25" hidden="1" outlineLevel="2">
      <c r="A404" s="15" t="s">
        <v>194</v>
      </c>
      <c r="B404" s="17" t="s">
        <v>290</v>
      </c>
      <c r="C404" s="8" t="e">
        <f t="shared" ref="C404:D405" si="56">C405</f>
        <v>#REF!</v>
      </c>
      <c r="D404" s="8" t="e">
        <f t="shared" si="56"/>
        <v>#REF!</v>
      </c>
      <c r="E404" s="90" t="e">
        <f t="shared" si="55"/>
        <v>#REF!</v>
      </c>
      <c r="F404" s="2"/>
    </row>
    <row r="405" spans="1:6" ht="38.25" hidden="1" outlineLevel="3">
      <c r="A405" s="29" t="s">
        <v>194</v>
      </c>
      <c r="B405" s="30" t="s">
        <v>475</v>
      </c>
      <c r="C405" s="31" t="e">
        <f t="shared" si="56"/>
        <v>#REF!</v>
      </c>
      <c r="D405" s="31" t="e">
        <f t="shared" si="56"/>
        <v>#REF!</v>
      </c>
      <c r="E405" s="90" t="e">
        <f t="shared" si="55"/>
        <v>#REF!</v>
      </c>
      <c r="F405" s="2"/>
    </row>
    <row r="406" spans="1:6" ht="25.5" hidden="1" outlineLevel="4">
      <c r="A406" s="40" t="s">
        <v>194</v>
      </c>
      <c r="B406" s="41" t="s">
        <v>476</v>
      </c>
      <c r="C406" s="18" t="e">
        <f>C407+C411</f>
        <v>#REF!</v>
      </c>
      <c r="D406" s="18" t="e">
        <f>D407+D411</f>
        <v>#REF!</v>
      </c>
      <c r="E406" s="90" t="e">
        <f t="shared" si="55"/>
        <v>#REF!</v>
      </c>
      <c r="F406" s="2"/>
    </row>
    <row r="407" spans="1:6" ht="25.5" hidden="1" outlineLevel="5">
      <c r="A407" s="32" t="s">
        <v>194</v>
      </c>
      <c r="B407" s="33" t="s">
        <v>477</v>
      </c>
      <c r="C407" s="34" t="e">
        <f>C408+C409+C410</f>
        <v>#REF!</v>
      </c>
      <c r="D407" s="34" t="e">
        <f>D408+D409+D410</f>
        <v>#REF!</v>
      </c>
      <c r="E407" s="90" t="e">
        <f t="shared" si="55"/>
        <v>#REF!</v>
      </c>
      <c r="F407" s="2"/>
    </row>
    <row r="408" spans="1:6" ht="51" hidden="1" outlineLevel="6">
      <c r="A408" s="15" t="s">
        <v>194</v>
      </c>
      <c r="B408" s="17" t="s">
        <v>304</v>
      </c>
      <c r="C408" s="8" t="e">
        <f>ведомственная!#REF!</f>
        <v>#REF!</v>
      </c>
      <c r="D408" s="8" t="e">
        <f>ведомственная!#REF!</f>
        <v>#REF!</v>
      </c>
      <c r="E408" s="90" t="e">
        <f t="shared" si="55"/>
        <v>#REF!</v>
      </c>
      <c r="F408" s="2"/>
    </row>
    <row r="409" spans="1:6" ht="25.5" hidden="1" outlineLevel="6">
      <c r="A409" s="15" t="s">
        <v>194</v>
      </c>
      <c r="B409" s="17" t="s">
        <v>305</v>
      </c>
      <c r="C409" s="8" t="e">
        <f>ведомственная!#REF!</f>
        <v>#REF!</v>
      </c>
      <c r="D409" s="8" t="e">
        <f>ведомственная!#REF!</f>
        <v>#REF!</v>
      </c>
      <c r="E409" s="90" t="e">
        <f t="shared" si="55"/>
        <v>#REF!</v>
      </c>
      <c r="F409" s="2"/>
    </row>
    <row r="410" spans="1:6" hidden="1" outlineLevel="6">
      <c r="A410" s="15" t="s">
        <v>194</v>
      </c>
      <c r="B410" s="17" t="s">
        <v>306</v>
      </c>
      <c r="C410" s="8" t="e">
        <f>ведомственная!#REF!</f>
        <v>#REF!</v>
      </c>
      <c r="D410" s="8" t="e">
        <f>ведомственная!#REF!</f>
        <v>#REF!</v>
      </c>
      <c r="E410" s="90" t="e">
        <f t="shared" si="55"/>
        <v>#REF!</v>
      </c>
      <c r="F410" s="2"/>
    </row>
    <row r="411" spans="1:6" ht="25.5" hidden="1" outlineLevel="5">
      <c r="A411" s="15" t="s">
        <v>194</v>
      </c>
      <c r="B411" s="17" t="s">
        <v>478</v>
      </c>
      <c r="C411" s="8">
        <f>C412+C413</f>
        <v>4728.1000000000004</v>
      </c>
      <c r="D411" s="8">
        <f>D412+D413</f>
        <v>3181.8</v>
      </c>
      <c r="E411" s="90">
        <f t="shared" si="55"/>
        <v>67.295530974387177</v>
      </c>
      <c r="F411" s="2"/>
    </row>
    <row r="412" spans="1:6" ht="51" hidden="1" outlineLevel="6">
      <c r="A412" s="15" t="s">
        <v>194</v>
      </c>
      <c r="B412" s="17" t="s">
        <v>304</v>
      </c>
      <c r="C412" s="8">
        <f>ведомственная!F454</f>
        <v>4679</v>
      </c>
      <c r="D412" s="8">
        <f>ведомственная!G454</f>
        <v>3168.4</v>
      </c>
      <c r="E412" s="90">
        <f t="shared" si="55"/>
        <v>67.715323787134011</v>
      </c>
      <c r="F412" s="2"/>
    </row>
    <row r="413" spans="1:6" ht="25.5" hidden="1" outlineLevel="6">
      <c r="A413" s="29" t="s">
        <v>194</v>
      </c>
      <c r="B413" s="30" t="s">
        <v>305</v>
      </c>
      <c r="C413" s="31">
        <f>ведомственная!F455</f>
        <v>49.1</v>
      </c>
      <c r="D413" s="31">
        <f>ведомственная!G455</f>
        <v>13.4</v>
      </c>
      <c r="E413" s="90">
        <f t="shared" si="55"/>
        <v>27.291242362525459</v>
      </c>
      <c r="F413" s="2"/>
    </row>
    <row r="414" spans="1:6" s="27" customFormat="1" collapsed="1">
      <c r="A414" s="42" t="s">
        <v>128</v>
      </c>
      <c r="B414" s="43" t="s">
        <v>254</v>
      </c>
      <c r="C414" s="44">
        <f>C415+C428</f>
        <v>45007.600000000006</v>
      </c>
      <c r="D414" s="44">
        <f>D415+D428</f>
        <v>33792.400000000001</v>
      </c>
      <c r="E414" s="89">
        <f t="shared" si="55"/>
        <v>75.081541784054238</v>
      </c>
      <c r="F414" s="4"/>
    </row>
    <row r="415" spans="1:6" outlineLevel="1">
      <c r="A415" s="32" t="s">
        <v>129</v>
      </c>
      <c r="B415" s="33" t="s">
        <v>281</v>
      </c>
      <c r="C415" s="34">
        <f>ведомственная!F529</f>
        <v>41948.600000000006</v>
      </c>
      <c r="D415" s="34">
        <f>ведомственная!G529</f>
        <v>32061.700000000004</v>
      </c>
      <c r="E415" s="90">
        <f t="shared" si="55"/>
        <v>76.430917837544044</v>
      </c>
      <c r="F415" s="2"/>
    </row>
    <row r="416" spans="1:6" ht="38.25" hidden="1" outlineLevel="2">
      <c r="A416" s="15" t="s">
        <v>129</v>
      </c>
      <c r="B416" s="17" t="s">
        <v>298</v>
      </c>
      <c r="C416" s="8" t="e">
        <f>C417</f>
        <v>#REF!</v>
      </c>
      <c r="D416" s="8" t="e">
        <f>D417</f>
        <v>#REF!</v>
      </c>
      <c r="E416" s="90" t="e">
        <f t="shared" si="55"/>
        <v>#REF!</v>
      </c>
      <c r="F416" s="2"/>
    </row>
    <row r="417" spans="1:6" ht="25.5" hidden="1" outlineLevel="3">
      <c r="A417" s="15" t="s">
        <v>129</v>
      </c>
      <c r="B417" s="17" t="s">
        <v>505</v>
      </c>
      <c r="C417" s="8" t="e">
        <f>C418+C425</f>
        <v>#REF!</v>
      </c>
      <c r="D417" s="8" t="e">
        <f>D418+D425</f>
        <v>#REF!</v>
      </c>
      <c r="E417" s="90" t="e">
        <f t="shared" si="55"/>
        <v>#REF!</v>
      </c>
      <c r="F417" s="2"/>
    </row>
    <row r="418" spans="1:6" hidden="1" outlineLevel="4">
      <c r="A418" s="15" t="s">
        <v>129</v>
      </c>
      <c r="B418" s="17" t="s">
        <v>506</v>
      </c>
      <c r="C418" s="8" t="e">
        <f>C419+C423</f>
        <v>#REF!</v>
      </c>
      <c r="D418" s="8" t="e">
        <f>D419+D423</f>
        <v>#REF!</v>
      </c>
      <c r="E418" s="90" t="e">
        <f t="shared" si="55"/>
        <v>#REF!</v>
      </c>
      <c r="F418" s="2"/>
    </row>
    <row r="419" spans="1:6" hidden="1" outlineLevel="5">
      <c r="A419" s="15" t="s">
        <v>129</v>
      </c>
      <c r="B419" s="17" t="s">
        <v>507</v>
      </c>
      <c r="C419" s="8">
        <f>C420+C421+C422</f>
        <v>10414.5</v>
      </c>
      <c r="D419" s="8">
        <f>D420+D421+D422</f>
        <v>6913</v>
      </c>
      <c r="E419" s="90">
        <f t="shared" si="55"/>
        <v>66.378606750204042</v>
      </c>
      <c r="F419" s="2"/>
    </row>
    <row r="420" spans="1:6" ht="51" hidden="1" outlineLevel="6">
      <c r="A420" s="15" t="s">
        <v>129</v>
      </c>
      <c r="B420" s="17" t="s">
        <v>304</v>
      </c>
      <c r="C420" s="8">
        <f>ведомственная!F538</f>
        <v>5828.3</v>
      </c>
      <c r="D420" s="8">
        <f>ведомственная!G538</f>
        <v>3529.8</v>
      </c>
      <c r="E420" s="90">
        <f t="shared" si="55"/>
        <v>60.563114458761561</v>
      </c>
      <c r="F420" s="2"/>
    </row>
    <row r="421" spans="1:6" ht="25.5" hidden="1" outlineLevel="6">
      <c r="A421" s="15" t="s">
        <v>129</v>
      </c>
      <c r="B421" s="17" t="s">
        <v>305</v>
      </c>
      <c r="C421" s="8">
        <f>ведомственная!F539</f>
        <v>4560.3999999999996</v>
      </c>
      <c r="D421" s="8">
        <f>ведомственная!G539</f>
        <v>3362.1</v>
      </c>
      <c r="E421" s="90">
        <f t="shared" si="55"/>
        <v>73.723796158231735</v>
      </c>
      <c r="F421" s="2"/>
    </row>
    <row r="422" spans="1:6" hidden="1" outlineLevel="6">
      <c r="A422" s="15" t="s">
        <v>129</v>
      </c>
      <c r="B422" s="17" t="s">
        <v>306</v>
      </c>
      <c r="C422" s="8">
        <f>ведомственная!F540</f>
        <v>25.8</v>
      </c>
      <c r="D422" s="8">
        <f>ведомственная!G540</f>
        <v>21.1</v>
      </c>
      <c r="E422" s="90">
        <f t="shared" si="55"/>
        <v>81.782945736434115</v>
      </c>
      <c r="F422" s="2"/>
    </row>
    <row r="423" spans="1:6" ht="38.25" hidden="1" outlineLevel="5">
      <c r="A423" s="15" t="s">
        <v>129</v>
      </c>
      <c r="B423" s="17" t="s">
        <v>530</v>
      </c>
      <c r="C423" s="8" t="e">
        <f>C424</f>
        <v>#REF!</v>
      </c>
      <c r="D423" s="8" t="e">
        <f>D424</f>
        <v>#REF!</v>
      </c>
      <c r="E423" s="90" t="e">
        <f t="shared" si="55"/>
        <v>#REF!</v>
      </c>
      <c r="F423" s="2"/>
    </row>
    <row r="424" spans="1:6" ht="25.5" hidden="1" outlineLevel="6">
      <c r="A424" s="15" t="s">
        <v>129</v>
      </c>
      <c r="B424" s="17" t="s">
        <v>305</v>
      </c>
      <c r="C424" s="8" t="e">
        <f>ведомственная!#REF!</f>
        <v>#REF!</v>
      </c>
      <c r="D424" s="8" t="e">
        <f>ведомственная!#REF!</f>
        <v>#REF!</v>
      </c>
      <c r="E424" s="90" t="e">
        <f t="shared" si="55"/>
        <v>#REF!</v>
      </c>
      <c r="F424" s="2"/>
    </row>
    <row r="425" spans="1:6" ht="25.5" hidden="1" outlineLevel="4">
      <c r="A425" s="15" t="s">
        <v>129</v>
      </c>
      <c r="B425" s="17" t="s">
        <v>508</v>
      </c>
      <c r="C425" s="8">
        <f t="shared" ref="C425:D426" si="57">C426</f>
        <v>19472.2</v>
      </c>
      <c r="D425" s="8">
        <f t="shared" si="57"/>
        <v>14879.5</v>
      </c>
      <c r="E425" s="90">
        <f t="shared" si="55"/>
        <v>76.414067234313535</v>
      </c>
      <c r="F425" s="2"/>
    </row>
    <row r="426" spans="1:6" ht="25.5" hidden="1" outlineLevel="5">
      <c r="A426" s="15" t="s">
        <v>129</v>
      </c>
      <c r="B426" s="17" t="s">
        <v>509</v>
      </c>
      <c r="C426" s="8">
        <f t="shared" si="57"/>
        <v>19472.2</v>
      </c>
      <c r="D426" s="8">
        <f t="shared" si="57"/>
        <v>14879.5</v>
      </c>
      <c r="E426" s="90">
        <f t="shared" si="55"/>
        <v>76.414067234313535</v>
      </c>
      <c r="F426" s="2"/>
    </row>
    <row r="427" spans="1:6" ht="25.5" hidden="1" outlineLevel="6">
      <c r="A427" s="15" t="s">
        <v>129</v>
      </c>
      <c r="B427" s="17" t="s">
        <v>331</v>
      </c>
      <c r="C427" s="8">
        <f>ведомственная!F547</f>
        <v>19472.2</v>
      </c>
      <c r="D427" s="8">
        <f>ведомственная!G547</f>
        <v>14879.5</v>
      </c>
      <c r="E427" s="90">
        <f t="shared" si="55"/>
        <v>76.414067234313535</v>
      </c>
      <c r="F427" s="2"/>
    </row>
    <row r="428" spans="1:6" outlineLevel="1" collapsed="1">
      <c r="A428" s="15" t="s">
        <v>231</v>
      </c>
      <c r="B428" s="17" t="s">
        <v>299</v>
      </c>
      <c r="C428" s="8">
        <f>ведомственная!F555</f>
        <v>3059.0000000000005</v>
      </c>
      <c r="D428" s="8">
        <f>ведомственная!G555</f>
        <v>1730.7</v>
      </c>
      <c r="E428" s="90">
        <f t="shared" si="55"/>
        <v>56.577312847335726</v>
      </c>
      <c r="F428" s="2"/>
    </row>
    <row r="429" spans="1:6" ht="38.25" hidden="1" outlineLevel="2">
      <c r="A429" s="15" t="s">
        <v>231</v>
      </c>
      <c r="B429" s="17" t="s">
        <v>298</v>
      </c>
      <c r="C429" s="8" t="e">
        <f t="shared" ref="C429:D430" si="58">C430</f>
        <v>#REF!</v>
      </c>
      <c r="D429" s="8" t="e">
        <f t="shared" si="58"/>
        <v>#REF!</v>
      </c>
      <c r="E429" s="90" t="e">
        <f t="shared" si="55"/>
        <v>#REF!</v>
      </c>
      <c r="F429" s="2"/>
    </row>
    <row r="430" spans="1:6" ht="38.25" hidden="1" outlineLevel="3">
      <c r="A430" s="15" t="s">
        <v>231</v>
      </c>
      <c r="B430" s="17" t="s">
        <v>542</v>
      </c>
      <c r="C430" s="8" t="e">
        <f t="shared" si="58"/>
        <v>#REF!</v>
      </c>
      <c r="D430" s="8" t="e">
        <f t="shared" si="58"/>
        <v>#REF!</v>
      </c>
      <c r="E430" s="90" t="e">
        <f t="shared" si="55"/>
        <v>#REF!</v>
      </c>
      <c r="F430" s="2"/>
    </row>
    <row r="431" spans="1:6" ht="38.25" hidden="1" outlineLevel="5">
      <c r="A431" s="15" t="s">
        <v>231</v>
      </c>
      <c r="B431" s="17" t="s">
        <v>510</v>
      </c>
      <c r="C431" s="8" t="e">
        <f>C432+C433+C434</f>
        <v>#REF!</v>
      </c>
      <c r="D431" s="8" t="e">
        <f>D432+D433+D434</f>
        <v>#REF!</v>
      </c>
      <c r="E431" s="90" t="e">
        <f t="shared" si="55"/>
        <v>#REF!</v>
      </c>
      <c r="F431" s="2"/>
    </row>
    <row r="432" spans="1:6" ht="51" hidden="1" outlineLevel="6">
      <c r="A432" s="15" t="s">
        <v>231</v>
      </c>
      <c r="B432" s="17" t="s">
        <v>304</v>
      </c>
      <c r="C432" s="8">
        <f>ведомственная!F560</f>
        <v>2766.7000000000003</v>
      </c>
      <c r="D432" s="8">
        <f>ведомственная!G560</f>
        <v>1525.1</v>
      </c>
      <c r="E432" s="90">
        <f t="shared" si="55"/>
        <v>55.123432247804239</v>
      </c>
      <c r="F432" s="2"/>
    </row>
    <row r="433" spans="1:6" ht="25.5" hidden="1" outlineLevel="6">
      <c r="A433" s="15" t="s">
        <v>231</v>
      </c>
      <c r="B433" s="17" t="s">
        <v>305</v>
      </c>
      <c r="C433" s="8">
        <f>ведомственная!F561</f>
        <v>282.39999999999998</v>
      </c>
      <c r="D433" s="8">
        <f>ведомственная!G561</f>
        <v>195.7</v>
      </c>
      <c r="E433" s="90">
        <f t="shared" si="55"/>
        <v>69.298866855524082</v>
      </c>
      <c r="F433" s="2"/>
    </row>
    <row r="434" spans="1:6" hidden="1" outlineLevel="6">
      <c r="A434" s="15" t="s">
        <v>231</v>
      </c>
      <c r="B434" s="17" t="s">
        <v>306</v>
      </c>
      <c r="C434" s="8" t="e">
        <f>ведомственная!#REF!</f>
        <v>#REF!</v>
      </c>
      <c r="D434" s="8" t="e">
        <f>ведомственная!#REF!</f>
        <v>#REF!</v>
      </c>
      <c r="E434" s="90" t="e">
        <f t="shared" si="55"/>
        <v>#REF!</v>
      </c>
      <c r="F434" s="2"/>
    </row>
    <row r="435" spans="1:6" s="27" customFormat="1" collapsed="1">
      <c r="A435" s="20" t="s">
        <v>130</v>
      </c>
      <c r="B435" s="21" t="s">
        <v>255</v>
      </c>
      <c r="C435" s="7">
        <f>C436+C442+C473</f>
        <v>11441.900000000001</v>
      </c>
      <c r="D435" s="7">
        <f>D436+D442+D473</f>
        <v>8071.5</v>
      </c>
      <c r="E435" s="89">
        <f t="shared" si="55"/>
        <v>70.543353813614857</v>
      </c>
      <c r="F435" s="4"/>
    </row>
    <row r="436" spans="1:6" outlineLevel="1">
      <c r="A436" s="15" t="s">
        <v>131</v>
      </c>
      <c r="B436" s="17" t="s">
        <v>282</v>
      </c>
      <c r="C436" s="8">
        <f>ведомственная!F280</f>
        <v>1200</v>
      </c>
      <c r="D436" s="8">
        <f>ведомственная!G280</f>
        <v>670.5</v>
      </c>
      <c r="E436" s="90">
        <f t="shared" si="55"/>
        <v>55.875</v>
      </c>
      <c r="F436" s="2"/>
    </row>
    <row r="437" spans="1:6" ht="51" hidden="1" outlineLevel="2">
      <c r="A437" s="15" t="s">
        <v>131</v>
      </c>
      <c r="B437" s="17" t="s">
        <v>262</v>
      </c>
      <c r="C437" s="8">
        <f>C438</f>
        <v>0</v>
      </c>
      <c r="D437" s="8">
        <f t="shared" ref="D437:D440" si="59">D438</f>
        <v>0</v>
      </c>
      <c r="E437" s="90" t="e">
        <f t="shared" si="55"/>
        <v>#DIV/0!</v>
      </c>
      <c r="F437" s="2"/>
    </row>
    <row r="438" spans="1:6" ht="25.5" hidden="1" outlineLevel="3">
      <c r="A438" s="15" t="s">
        <v>131</v>
      </c>
      <c r="B438" s="17" t="s">
        <v>333</v>
      </c>
      <c r="C438" s="8">
        <f>C439</f>
        <v>0</v>
      </c>
      <c r="D438" s="8">
        <f t="shared" si="59"/>
        <v>0</v>
      </c>
      <c r="E438" s="90" t="e">
        <f t="shared" si="55"/>
        <v>#DIV/0!</v>
      </c>
      <c r="F438" s="2"/>
    </row>
    <row r="439" spans="1:6" ht="38.25" hidden="1" outlineLevel="4">
      <c r="A439" s="15" t="s">
        <v>131</v>
      </c>
      <c r="B439" s="17" t="s">
        <v>425</v>
      </c>
      <c r="C439" s="8">
        <f>C440</f>
        <v>0</v>
      </c>
      <c r="D439" s="8">
        <f t="shared" si="59"/>
        <v>0</v>
      </c>
      <c r="E439" s="90" t="e">
        <f t="shared" si="55"/>
        <v>#DIV/0!</v>
      </c>
      <c r="F439" s="2"/>
    </row>
    <row r="440" spans="1:6" ht="25.5" hidden="1" outlineLevel="5">
      <c r="A440" s="15" t="s">
        <v>131</v>
      </c>
      <c r="B440" s="17" t="s">
        <v>426</v>
      </c>
      <c r="C440" s="8">
        <f>C441</f>
        <v>0</v>
      </c>
      <c r="D440" s="8">
        <f t="shared" si="59"/>
        <v>0</v>
      </c>
      <c r="E440" s="90" t="e">
        <f t="shared" si="55"/>
        <v>#DIV/0!</v>
      </c>
      <c r="F440" s="2"/>
    </row>
    <row r="441" spans="1:6" hidden="1" outlineLevel="6">
      <c r="A441" s="15" t="s">
        <v>131</v>
      </c>
      <c r="B441" s="17" t="s">
        <v>316</v>
      </c>
      <c r="C441" s="8"/>
      <c r="D441" s="8"/>
      <c r="E441" s="90" t="e">
        <f t="shared" si="55"/>
        <v>#DIV/0!</v>
      </c>
      <c r="F441" s="2"/>
    </row>
    <row r="442" spans="1:6" outlineLevel="1" collapsed="1">
      <c r="A442" s="15" t="s">
        <v>134</v>
      </c>
      <c r="B442" s="17" t="s">
        <v>283</v>
      </c>
      <c r="C442" s="8">
        <f>ведомственная!F286+ведомственная!F457</f>
        <v>1806</v>
      </c>
      <c r="D442" s="8">
        <f>ведомственная!G286+ведомственная!G457</f>
        <v>1262.0999999999999</v>
      </c>
      <c r="E442" s="90">
        <f t="shared" si="55"/>
        <v>69.883720930232556</v>
      </c>
      <c r="F442" s="2"/>
    </row>
    <row r="443" spans="1:6" ht="38.25" hidden="1" outlineLevel="2">
      <c r="A443" s="15" t="s">
        <v>134</v>
      </c>
      <c r="B443" s="17" t="s">
        <v>290</v>
      </c>
      <c r="C443" s="8">
        <f>C444+C448</f>
        <v>1386</v>
      </c>
      <c r="D443" s="8">
        <f>D444+D448</f>
        <v>958.1</v>
      </c>
      <c r="E443" s="90">
        <f t="shared" si="55"/>
        <v>69.126984126984127</v>
      </c>
      <c r="F443" s="2"/>
    </row>
    <row r="444" spans="1:6" ht="25.5" hidden="1" outlineLevel="3">
      <c r="A444" s="15" t="s">
        <v>134</v>
      </c>
      <c r="B444" s="17" t="s">
        <v>445</v>
      </c>
      <c r="C444" s="8">
        <f>C445</f>
        <v>315</v>
      </c>
      <c r="D444" s="8">
        <f t="shared" ref="D444:D446" si="60">D445</f>
        <v>213</v>
      </c>
      <c r="E444" s="90">
        <f t="shared" si="55"/>
        <v>67.61904761904762</v>
      </c>
      <c r="F444" s="2"/>
    </row>
    <row r="445" spans="1:6" ht="25.5" hidden="1" outlineLevel="4">
      <c r="A445" s="15" t="s">
        <v>134</v>
      </c>
      <c r="B445" s="17" t="s">
        <v>469</v>
      </c>
      <c r="C445" s="8">
        <f>C446</f>
        <v>315</v>
      </c>
      <c r="D445" s="8">
        <f t="shared" si="60"/>
        <v>213</v>
      </c>
      <c r="E445" s="90">
        <f t="shared" si="55"/>
        <v>67.61904761904762</v>
      </c>
      <c r="F445" s="2"/>
    </row>
    <row r="446" spans="1:6" ht="63.75" hidden="1" outlineLevel="5">
      <c r="A446" s="15" t="s">
        <v>134</v>
      </c>
      <c r="B446" s="17" t="s">
        <v>479</v>
      </c>
      <c r="C446" s="8">
        <f>C447</f>
        <v>315</v>
      </c>
      <c r="D446" s="8">
        <f t="shared" si="60"/>
        <v>213</v>
      </c>
      <c r="E446" s="90">
        <f t="shared" si="55"/>
        <v>67.61904761904762</v>
      </c>
      <c r="F446" s="2"/>
    </row>
    <row r="447" spans="1:6" hidden="1" outlineLevel="6">
      <c r="A447" s="15" t="s">
        <v>134</v>
      </c>
      <c r="B447" s="17" t="s">
        <v>316</v>
      </c>
      <c r="C447" s="8">
        <f>ведомственная!F462</f>
        <v>315</v>
      </c>
      <c r="D447" s="8">
        <f>ведомственная!G462</f>
        <v>213</v>
      </c>
      <c r="E447" s="90">
        <f t="shared" si="55"/>
        <v>67.61904761904762</v>
      </c>
      <c r="F447" s="2"/>
    </row>
    <row r="448" spans="1:6" ht="25.5" hidden="1" outlineLevel="3">
      <c r="A448" s="15" t="s">
        <v>134</v>
      </c>
      <c r="B448" s="17" t="s">
        <v>451</v>
      </c>
      <c r="C448" s="8">
        <f>C449</f>
        <v>1071</v>
      </c>
      <c r="D448" s="8">
        <f t="shared" ref="D448:D450" si="61">D449</f>
        <v>745.1</v>
      </c>
      <c r="E448" s="90">
        <f t="shared" si="55"/>
        <v>69.570494864612513</v>
      </c>
      <c r="F448" s="2"/>
    </row>
    <row r="449" spans="1:6" ht="38.25" hidden="1" outlineLevel="4">
      <c r="A449" s="15" t="s">
        <v>134</v>
      </c>
      <c r="B449" s="17" t="s">
        <v>452</v>
      </c>
      <c r="C449" s="8">
        <f>C450</f>
        <v>1071</v>
      </c>
      <c r="D449" s="8">
        <f t="shared" si="61"/>
        <v>745.1</v>
      </c>
      <c r="E449" s="90">
        <f t="shared" si="55"/>
        <v>69.570494864612513</v>
      </c>
      <c r="F449" s="2"/>
    </row>
    <row r="450" spans="1:6" ht="63.75" hidden="1" outlineLevel="5">
      <c r="A450" s="15" t="s">
        <v>134</v>
      </c>
      <c r="B450" s="17" t="s">
        <v>479</v>
      </c>
      <c r="C450" s="8">
        <f>C451</f>
        <v>1071</v>
      </c>
      <c r="D450" s="8">
        <f t="shared" si="61"/>
        <v>745.1</v>
      </c>
      <c r="E450" s="90">
        <f t="shared" si="55"/>
        <v>69.570494864612513</v>
      </c>
      <c r="F450" s="2"/>
    </row>
    <row r="451" spans="1:6" hidden="1" outlineLevel="6">
      <c r="A451" s="15" t="s">
        <v>134</v>
      </c>
      <c r="B451" s="17" t="s">
        <v>316</v>
      </c>
      <c r="C451" s="8">
        <f>ведомственная!F466</f>
        <v>1071</v>
      </c>
      <c r="D451" s="8">
        <f>ведомственная!G466</f>
        <v>745.1</v>
      </c>
      <c r="E451" s="90">
        <f t="shared" si="55"/>
        <v>69.570494864612513</v>
      </c>
      <c r="F451" s="2"/>
    </row>
    <row r="452" spans="1:6" ht="38.25" hidden="1" outlineLevel="2">
      <c r="A452" s="15" t="s">
        <v>134</v>
      </c>
      <c r="B452" s="17" t="s">
        <v>284</v>
      </c>
      <c r="C452" s="8">
        <f>C453</f>
        <v>100</v>
      </c>
      <c r="D452" s="8">
        <f t="shared" ref="D452:D455" si="62">D453</f>
        <v>100</v>
      </c>
      <c r="E452" s="90">
        <f t="shared" si="55"/>
        <v>100</v>
      </c>
      <c r="F452" s="2"/>
    </row>
    <row r="453" spans="1:6" ht="25.5" hidden="1" outlineLevel="3">
      <c r="A453" s="15" t="s">
        <v>134</v>
      </c>
      <c r="B453" s="17" t="s">
        <v>427</v>
      </c>
      <c r="C453" s="8">
        <f>C454</f>
        <v>100</v>
      </c>
      <c r="D453" s="8">
        <f t="shared" si="62"/>
        <v>100</v>
      </c>
      <c r="E453" s="90">
        <f t="shared" si="55"/>
        <v>100</v>
      </c>
      <c r="F453" s="2"/>
    </row>
    <row r="454" spans="1:6" ht="25.5" hidden="1" outlineLevel="4">
      <c r="A454" s="15" t="s">
        <v>134</v>
      </c>
      <c r="B454" s="17" t="s">
        <v>428</v>
      </c>
      <c r="C454" s="8">
        <f>C455</f>
        <v>100</v>
      </c>
      <c r="D454" s="8">
        <f t="shared" si="62"/>
        <v>100</v>
      </c>
      <c r="E454" s="90">
        <f t="shared" si="55"/>
        <v>100</v>
      </c>
      <c r="F454" s="2"/>
    </row>
    <row r="455" spans="1:6" ht="38.25" hidden="1" outlineLevel="5">
      <c r="A455" s="15" t="s">
        <v>134</v>
      </c>
      <c r="B455" s="17" t="s">
        <v>429</v>
      </c>
      <c r="C455" s="8">
        <f>C456</f>
        <v>100</v>
      </c>
      <c r="D455" s="8">
        <f t="shared" si="62"/>
        <v>100</v>
      </c>
      <c r="E455" s="90">
        <f t="shared" si="55"/>
        <v>100</v>
      </c>
      <c r="F455" s="2"/>
    </row>
    <row r="456" spans="1:6" hidden="1" outlineLevel="6">
      <c r="A456" s="15" t="s">
        <v>134</v>
      </c>
      <c r="B456" s="17" t="s">
        <v>316</v>
      </c>
      <c r="C456" s="8">
        <f>ведомственная!F291</f>
        <v>100</v>
      </c>
      <c r="D456" s="8">
        <f>ведомственная!G291</f>
        <v>100</v>
      </c>
      <c r="E456" s="90">
        <f t="shared" si="55"/>
        <v>100</v>
      </c>
      <c r="F456" s="2"/>
    </row>
    <row r="457" spans="1:6" ht="51" hidden="1" outlineLevel="2">
      <c r="A457" s="15" t="s">
        <v>134</v>
      </c>
      <c r="B457" s="17" t="s">
        <v>262</v>
      </c>
      <c r="C457" s="8" t="e">
        <f t="shared" ref="C457:D458" si="63">C458</f>
        <v>#REF!</v>
      </c>
      <c r="D457" s="8" t="e">
        <f t="shared" si="63"/>
        <v>#REF!</v>
      </c>
      <c r="E457" s="90" t="e">
        <f t="shared" si="55"/>
        <v>#REF!</v>
      </c>
      <c r="F457" s="2"/>
    </row>
    <row r="458" spans="1:6" ht="25.5" hidden="1" outlineLevel="3">
      <c r="A458" s="15" t="s">
        <v>134</v>
      </c>
      <c r="B458" s="17" t="s">
        <v>333</v>
      </c>
      <c r="C458" s="8" t="e">
        <f t="shared" si="63"/>
        <v>#REF!</v>
      </c>
      <c r="D458" s="8" t="e">
        <f t="shared" si="63"/>
        <v>#REF!</v>
      </c>
      <c r="E458" s="90" t="e">
        <f t="shared" si="55"/>
        <v>#REF!</v>
      </c>
      <c r="F458" s="2"/>
    </row>
    <row r="459" spans="1:6" ht="38.25" hidden="1" outlineLevel="4">
      <c r="A459" s="15" t="s">
        <v>134</v>
      </c>
      <c r="B459" s="17" t="s">
        <v>425</v>
      </c>
      <c r="C459" s="8" t="e">
        <f>C460+C462</f>
        <v>#REF!</v>
      </c>
      <c r="D459" s="8" t="e">
        <f>D460+D462</f>
        <v>#REF!</v>
      </c>
      <c r="E459" s="90" t="e">
        <f t="shared" si="55"/>
        <v>#REF!</v>
      </c>
      <c r="F459" s="2"/>
    </row>
    <row r="460" spans="1:6" ht="25.5" hidden="1" outlineLevel="5">
      <c r="A460" s="15" t="s">
        <v>134</v>
      </c>
      <c r="B460" s="17" t="s">
        <v>430</v>
      </c>
      <c r="C460" s="8">
        <f>C461</f>
        <v>140</v>
      </c>
      <c r="D460" s="8">
        <f>D461</f>
        <v>139</v>
      </c>
      <c r="E460" s="90">
        <f t="shared" si="55"/>
        <v>99.285714285714292</v>
      </c>
      <c r="F460" s="2"/>
    </row>
    <row r="461" spans="1:6" hidden="1" outlineLevel="6">
      <c r="A461" s="15" t="s">
        <v>134</v>
      </c>
      <c r="B461" s="17" t="s">
        <v>316</v>
      </c>
      <c r="C461" s="8">
        <f>ведомственная!F296</f>
        <v>140</v>
      </c>
      <c r="D461" s="8">
        <f>ведомственная!G296</f>
        <v>139</v>
      </c>
      <c r="E461" s="90">
        <f t="shared" si="55"/>
        <v>99.285714285714292</v>
      </c>
      <c r="F461" s="2"/>
    </row>
    <row r="462" spans="1:6" ht="25.5" hidden="1" outlineLevel="5">
      <c r="A462" s="15" t="s">
        <v>134</v>
      </c>
      <c r="B462" s="17" t="s">
        <v>534</v>
      </c>
      <c r="C462" s="8" t="e">
        <f>C463</f>
        <v>#REF!</v>
      </c>
      <c r="D462" s="8" t="e">
        <f>D463</f>
        <v>#REF!</v>
      </c>
      <c r="E462" s="90" t="e">
        <f t="shared" si="55"/>
        <v>#REF!</v>
      </c>
      <c r="F462" s="2"/>
    </row>
    <row r="463" spans="1:6" hidden="1" outlineLevel="6">
      <c r="A463" s="15" t="s">
        <v>134</v>
      </c>
      <c r="B463" s="17" t="s">
        <v>316</v>
      </c>
      <c r="C463" s="8" t="e">
        <f>ведомственная!#REF!</f>
        <v>#REF!</v>
      </c>
      <c r="D463" s="8" t="e">
        <f>ведомственная!#REF!</f>
        <v>#REF!</v>
      </c>
      <c r="E463" s="90" t="e">
        <f t="shared" si="55"/>
        <v>#REF!</v>
      </c>
      <c r="F463" s="2"/>
    </row>
    <row r="464" spans="1:6" ht="38.25" hidden="1" outlineLevel="2">
      <c r="A464" s="15" t="s">
        <v>134</v>
      </c>
      <c r="B464" s="17" t="s">
        <v>285</v>
      </c>
      <c r="C464" s="8" t="e">
        <f>C465+C469</f>
        <v>#REF!</v>
      </c>
      <c r="D464" s="8" t="e">
        <f>D465+D469</f>
        <v>#REF!</v>
      </c>
      <c r="E464" s="90" t="e">
        <f t="shared" ref="E464:E527" si="64">D464/C464*100</f>
        <v>#REF!</v>
      </c>
      <c r="F464" s="2"/>
    </row>
    <row r="465" spans="1:6" ht="38.25" hidden="1" outlineLevel="3">
      <c r="A465" s="15" t="s">
        <v>134</v>
      </c>
      <c r="B465" s="17" t="s">
        <v>431</v>
      </c>
      <c r="C465" s="8">
        <f>C466</f>
        <v>180</v>
      </c>
      <c r="D465" s="8">
        <f t="shared" ref="D465:D467" si="65">D466</f>
        <v>65</v>
      </c>
      <c r="E465" s="90">
        <f t="shared" si="64"/>
        <v>36.111111111111107</v>
      </c>
      <c r="F465" s="2"/>
    </row>
    <row r="466" spans="1:6" ht="38.25" hidden="1" outlineLevel="4">
      <c r="A466" s="15" t="s">
        <v>134</v>
      </c>
      <c r="B466" s="17" t="s">
        <v>432</v>
      </c>
      <c r="C466" s="8">
        <f>C467</f>
        <v>180</v>
      </c>
      <c r="D466" s="8">
        <f t="shared" si="65"/>
        <v>65</v>
      </c>
      <c r="E466" s="90">
        <f t="shared" si="64"/>
        <v>36.111111111111107</v>
      </c>
      <c r="F466" s="2"/>
    </row>
    <row r="467" spans="1:6" ht="38.25" hidden="1" outlineLevel="5">
      <c r="A467" s="15" t="s">
        <v>134</v>
      </c>
      <c r="B467" s="17" t="s">
        <v>433</v>
      </c>
      <c r="C467" s="8">
        <f>C468</f>
        <v>180</v>
      </c>
      <c r="D467" s="8">
        <f t="shared" si="65"/>
        <v>65</v>
      </c>
      <c r="E467" s="90">
        <f t="shared" si="64"/>
        <v>36.111111111111107</v>
      </c>
      <c r="F467" s="2"/>
    </row>
    <row r="468" spans="1:6" hidden="1" outlineLevel="6">
      <c r="A468" s="15" t="s">
        <v>134</v>
      </c>
      <c r="B468" s="17" t="s">
        <v>316</v>
      </c>
      <c r="C468" s="8">
        <f>ведомственная!F301</f>
        <v>180</v>
      </c>
      <c r="D468" s="8">
        <f>ведомственная!G301</f>
        <v>65</v>
      </c>
      <c r="E468" s="90">
        <f t="shared" si="64"/>
        <v>36.111111111111107</v>
      </c>
      <c r="F468" s="2"/>
    </row>
    <row r="469" spans="1:6" ht="25.5" hidden="1" outlineLevel="3">
      <c r="A469" s="15" t="s">
        <v>134</v>
      </c>
      <c r="B469" s="17" t="s">
        <v>434</v>
      </c>
      <c r="C469" s="8" t="e">
        <f>C470</f>
        <v>#REF!</v>
      </c>
      <c r="D469" s="8" t="e">
        <f t="shared" ref="D469:D471" si="66">D470</f>
        <v>#REF!</v>
      </c>
      <c r="E469" s="90" t="e">
        <f t="shared" si="64"/>
        <v>#REF!</v>
      </c>
      <c r="F469" s="2"/>
    </row>
    <row r="470" spans="1:6" ht="25.5" hidden="1" outlineLevel="4">
      <c r="A470" s="15" t="s">
        <v>134</v>
      </c>
      <c r="B470" s="17" t="s">
        <v>435</v>
      </c>
      <c r="C470" s="8" t="e">
        <f>C471</f>
        <v>#REF!</v>
      </c>
      <c r="D470" s="8" t="e">
        <f t="shared" si="66"/>
        <v>#REF!</v>
      </c>
      <c r="E470" s="90" t="e">
        <f t="shared" si="64"/>
        <v>#REF!</v>
      </c>
      <c r="F470" s="2"/>
    </row>
    <row r="471" spans="1:6" ht="38.25" hidden="1" outlineLevel="5">
      <c r="A471" s="15" t="s">
        <v>134</v>
      </c>
      <c r="B471" s="17" t="s">
        <v>436</v>
      </c>
      <c r="C471" s="8" t="e">
        <f>C472</f>
        <v>#REF!</v>
      </c>
      <c r="D471" s="8" t="e">
        <f t="shared" si="66"/>
        <v>#REF!</v>
      </c>
      <c r="E471" s="90" t="e">
        <f t="shared" si="64"/>
        <v>#REF!</v>
      </c>
      <c r="F471" s="2"/>
    </row>
    <row r="472" spans="1:6" hidden="1" outlineLevel="6">
      <c r="A472" s="15" t="s">
        <v>134</v>
      </c>
      <c r="B472" s="17" t="s">
        <v>316</v>
      </c>
      <c r="C472" s="8" t="e">
        <f>ведомственная!#REF!</f>
        <v>#REF!</v>
      </c>
      <c r="D472" s="8" t="e">
        <f>ведомственная!#REF!</f>
        <v>#REF!</v>
      </c>
      <c r="E472" s="90" t="e">
        <f t="shared" si="64"/>
        <v>#REF!</v>
      </c>
      <c r="F472" s="2"/>
    </row>
    <row r="473" spans="1:6" outlineLevel="1" collapsed="1">
      <c r="A473" s="15" t="s">
        <v>148</v>
      </c>
      <c r="B473" s="17" t="s">
        <v>286</v>
      </c>
      <c r="C473" s="8">
        <f>ведомственная!F302+ведомственная!F467</f>
        <v>8435.9000000000015</v>
      </c>
      <c r="D473" s="8">
        <f>ведомственная!G302+ведомственная!G467</f>
        <v>6138.9</v>
      </c>
      <c r="E473" s="90">
        <f t="shared" si="64"/>
        <v>72.771132896312167</v>
      </c>
      <c r="F473" s="2"/>
    </row>
    <row r="474" spans="1:6" ht="38.25" hidden="1" outlineLevel="2">
      <c r="A474" s="15" t="s">
        <v>148</v>
      </c>
      <c r="B474" s="17" t="s">
        <v>290</v>
      </c>
      <c r="C474" s="8">
        <f>C475</f>
        <v>5222.9000000000005</v>
      </c>
      <c r="D474" s="8">
        <f t="shared" ref="D474:D476" si="67">D475</f>
        <v>3114.9</v>
      </c>
      <c r="E474" s="90">
        <f t="shared" si="64"/>
        <v>59.639280859292718</v>
      </c>
      <c r="F474" s="2"/>
    </row>
    <row r="475" spans="1:6" ht="25.5" hidden="1" outlineLevel="3">
      <c r="A475" s="15" t="s">
        <v>148</v>
      </c>
      <c r="B475" s="17" t="s">
        <v>445</v>
      </c>
      <c r="C475" s="8">
        <f>C476</f>
        <v>5222.9000000000005</v>
      </c>
      <c r="D475" s="8">
        <f t="shared" si="67"/>
        <v>3114.9</v>
      </c>
      <c r="E475" s="90">
        <f t="shared" si="64"/>
        <v>59.639280859292718</v>
      </c>
      <c r="F475" s="2"/>
    </row>
    <row r="476" spans="1:6" ht="25.5" hidden="1" outlineLevel="4">
      <c r="A476" s="15" t="s">
        <v>148</v>
      </c>
      <c r="B476" s="17" t="s">
        <v>446</v>
      </c>
      <c r="C476" s="8">
        <f>C477</f>
        <v>5222.9000000000005</v>
      </c>
      <c r="D476" s="8">
        <f t="shared" si="67"/>
        <v>3114.9</v>
      </c>
      <c r="E476" s="90">
        <f t="shared" si="64"/>
        <v>59.639280859292718</v>
      </c>
      <c r="F476" s="2"/>
    </row>
    <row r="477" spans="1:6" ht="51" hidden="1" outlineLevel="5">
      <c r="A477" s="15" t="s">
        <v>148</v>
      </c>
      <c r="B477" s="17" t="s">
        <v>480</v>
      </c>
      <c r="C477" s="8">
        <f>C478+C479</f>
        <v>5222.9000000000005</v>
      </c>
      <c r="D477" s="8">
        <f>D478+D479</f>
        <v>3114.9</v>
      </c>
      <c r="E477" s="90">
        <f t="shared" si="64"/>
        <v>59.639280859292718</v>
      </c>
      <c r="F477" s="2"/>
    </row>
    <row r="478" spans="1:6" ht="25.5" hidden="1" outlineLevel="6">
      <c r="A478" s="15" t="s">
        <v>148</v>
      </c>
      <c r="B478" s="17" t="s">
        <v>305</v>
      </c>
      <c r="C478" s="8">
        <f>ведомственная!F472</f>
        <v>130.6</v>
      </c>
      <c r="D478" s="8">
        <f>ведомственная!G472</f>
        <v>72.599999999999994</v>
      </c>
      <c r="E478" s="90">
        <f t="shared" si="64"/>
        <v>55.5895865237366</v>
      </c>
      <c r="F478" s="2"/>
    </row>
    <row r="479" spans="1:6" hidden="1" outlineLevel="6">
      <c r="A479" s="15" t="s">
        <v>148</v>
      </c>
      <c r="B479" s="17" t="s">
        <v>316</v>
      </c>
      <c r="C479" s="8">
        <f>ведомственная!F473</f>
        <v>5092.3</v>
      </c>
      <c r="D479" s="8">
        <f>ведомственная!G473</f>
        <v>3042.3</v>
      </c>
      <c r="E479" s="90">
        <f t="shared" si="64"/>
        <v>59.743141605954087</v>
      </c>
      <c r="F479" s="2"/>
    </row>
    <row r="480" spans="1:6" ht="38.25" hidden="1" outlineLevel="2">
      <c r="A480" s="15" t="s">
        <v>148</v>
      </c>
      <c r="B480" s="17" t="s">
        <v>287</v>
      </c>
      <c r="C480" s="8" t="e">
        <f>C481</f>
        <v>#REF!</v>
      </c>
      <c r="D480" s="8" t="e">
        <f t="shared" ref="D480:D483" si="68">D481</f>
        <v>#REF!</v>
      </c>
      <c r="E480" s="90" t="e">
        <f t="shared" si="64"/>
        <v>#REF!</v>
      </c>
      <c r="F480" s="2"/>
    </row>
    <row r="481" spans="1:6" ht="51" hidden="1" outlineLevel="3">
      <c r="A481" s="15" t="s">
        <v>148</v>
      </c>
      <c r="B481" s="17" t="s">
        <v>437</v>
      </c>
      <c r="C481" s="8" t="e">
        <f>C482</f>
        <v>#REF!</v>
      </c>
      <c r="D481" s="8" t="e">
        <f t="shared" si="68"/>
        <v>#REF!</v>
      </c>
      <c r="E481" s="90" t="e">
        <f t="shared" si="64"/>
        <v>#REF!</v>
      </c>
      <c r="F481" s="2"/>
    </row>
    <row r="482" spans="1:6" ht="76.5" hidden="1" outlineLevel="4">
      <c r="A482" s="15" t="s">
        <v>148</v>
      </c>
      <c r="B482" s="17" t="s">
        <v>438</v>
      </c>
      <c r="C482" s="8" t="e">
        <f>C483</f>
        <v>#REF!</v>
      </c>
      <c r="D482" s="8" t="e">
        <f t="shared" si="68"/>
        <v>#REF!</v>
      </c>
      <c r="E482" s="90" t="e">
        <f t="shared" si="64"/>
        <v>#REF!</v>
      </c>
      <c r="F482" s="2"/>
    </row>
    <row r="483" spans="1:6" ht="51" hidden="1" outlineLevel="5">
      <c r="A483" s="15" t="s">
        <v>148</v>
      </c>
      <c r="B483" s="17" t="s">
        <v>439</v>
      </c>
      <c r="C483" s="8" t="e">
        <f>C484</f>
        <v>#REF!</v>
      </c>
      <c r="D483" s="8" t="e">
        <f t="shared" si="68"/>
        <v>#REF!</v>
      </c>
      <c r="E483" s="90" t="e">
        <f t="shared" si="64"/>
        <v>#REF!</v>
      </c>
      <c r="F483" s="2"/>
    </row>
    <row r="484" spans="1:6" ht="25.5" hidden="1" outlineLevel="6">
      <c r="A484" s="15" t="s">
        <v>148</v>
      </c>
      <c r="B484" s="17" t="s">
        <v>397</v>
      </c>
      <c r="C484" s="8" t="e">
        <f>ведомственная!#REF!</f>
        <v>#REF!</v>
      </c>
      <c r="D484" s="8" t="e">
        <f>ведомственная!#REF!</f>
        <v>#REF!</v>
      </c>
      <c r="E484" s="90" t="e">
        <f t="shared" si="64"/>
        <v>#REF!</v>
      </c>
      <c r="F484" s="2"/>
    </row>
    <row r="485" spans="1:6" s="27" customFormat="1" collapsed="1">
      <c r="A485" s="20" t="s">
        <v>202</v>
      </c>
      <c r="B485" s="21" t="s">
        <v>258</v>
      </c>
      <c r="C485" s="7">
        <f>C487+C512+C486</f>
        <v>8060.7</v>
      </c>
      <c r="D485" s="7">
        <f>D487+D512+D486</f>
        <v>6317.2000000000007</v>
      </c>
      <c r="E485" s="89">
        <f t="shared" si="64"/>
        <v>78.37036485665017</v>
      </c>
      <c r="F485" s="4"/>
    </row>
    <row r="486" spans="1:6" s="65" customFormat="1">
      <c r="A486" s="15">
        <v>1101</v>
      </c>
      <c r="B486" s="17" t="s">
        <v>631</v>
      </c>
      <c r="C486" s="8">
        <f>ведомственная!F564</f>
        <v>1828</v>
      </c>
      <c r="D486" s="8">
        <f>ведомственная!G564</f>
        <v>1828</v>
      </c>
      <c r="E486" s="90">
        <f t="shared" si="64"/>
        <v>100</v>
      </c>
      <c r="F486" s="64"/>
    </row>
    <row r="487" spans="1:6" outlineLevel="1">
      <c r="A487" s="15" t="s">
        <v>233</v>
      </c>
      <c r="B487" s="17" t="s">
        <v>300</v>
      </c>
      <c r="C487" s="8">
        <f>ведомственная!F572</f>
        <v>3748.1</v>
      </c>
      <c r="D487" s="8">
        <f>ведомственная!G572</f>
        <v>2546.8000000000002</v>
      </c>
      <c r="E487" s="90">
        <f t="shared" si="64"/>
        <v>67.949094207731918</v>
      </c>
      <c r="F487" s="2"/>
    </row>
    <row r="488" spans="1:6" ht="38.25" hidden="1" outlineLevel="2">
      <c r="A488" s="15" t="s">
        <v>233</v>
      </c>
      <c r="B488" s="17" t="s">
        <v>301</v>
      </c>
      <c r="C488" s="8" t="e">
        <f>C489+C504</f>
        <v>#REF!</v>
      </c>
      <c r="D488" s="8" t="e">
        <f>D489+D504</f>
        <v>#REF!</v>
      </c>
      <c r="E488" s="90" t="e">
        <f t="shared" si="64"/>
        <v>#REF!</v>
      </c>
      <c r="F488" s="2"/>
    </row>
    <row r="489" spans="1:6" ht="25.5" hidden="1" outlineLevel="3">
      <c r="A489" s="15" t="s">
        <v>233</v>
      </c>
      <c r="B489" s="17" t="s">
        <v>511</v>
      </c>
      <c r="C489" s="8" t="e">
        <f>C490+C496+C501</f>
        <v>#REF!</v>
      </c>
      <c r="D489" s="8" t="e">
        <f>D490+D496+D501</f>
        <v>#REF!</v>
      </c>
      <c r="E489" s="90" t="e">
        <f t="shared" si="64"/>
        <v>#REF!</v>
      </c>
      <c r="F489" s="2"/>
    </row>
    <row r="490" spans="1:6" ht="63.75" hidden="1" outlineLevel="4">
      <c r="A490" s="15" t="s">
        <v>233</v>
      </c>
      <c r="B490" s="17" t="s">
        <v>512</v>
      </c>
      <c r="C490" s="8" t="e">
        <f>C491+C494</f>
        <v>#REF!</v>
      </c>
      <c r="D490" s="8" t="e">
        <f>D491+D494</f>
        <v>#REF!</v>
      </c>
      <c r="E490" s="90" t="e">
        <f t="shared" si="64"/>
        <v>#REF!</v>
      </c>
      <c r="F490" s="2"/>
    </row>
    <row r="491" spans="1:6" ht="89.25" hidden="1" outlineLevel="5">
      <c r="A491" s="15" t="s">
        <v>233</v>
      </c>
      <c r="B491" s="17" t="s">
        <v>513</v>
      </c>
      <c r="C491" s="8" t="e">
        <f>C492+C493</f>
        <v>#REF!</v>
      </c>
      <c r="D491" s="8" t="e">
        <f>D492+D493</f>
        <v>#REF!</v>
      </c>
      <c r="E491" s="90" t="e">
        <f t="shared" si="64"/>
        <v>#REF!</v>
      </c>
      <c r="F491" s="2"/>
    </row>
    <row r="492" spans="1:6" ht="51" hidden="1" outlineLevel="6">
      <c r="A492" s="15" t="s">
        <v>233</v>
      </c>
      <c r="B492" s="17" t="s">
        <v>304</v>
      </c>
      <c r="C492" s="8" t="e">
        <f>ведомственная!#REF!</f>
        <v>#REF!</v>
      </c>
      <c r="D492" s="8" t="e">
        <f>ведомственная!#REF!</f>
        <v>#REF!</v>
      </c>
      <c r="E492" s="90" t="e">
        <f t="shared" si="64"/>
        <v>#REF!</v>
      </c>
      <c r="F492" s="2"/>
    </row>
    <row r="493" spans="1:6" ht="25.5" hidden="1" outlineLevel="6">
      <c r="A493" s="15" t="s">
        <v>233</v>
      </c>
      <c r="B493" s="17" t="s">
        <v>305</v>
      </c>
      <c r="C493" s="8">
        <f>ведомственная!F577</f>
        <v>500</v>
      </c>
      <c r="D493" s="8">
        <f>ведомственная!G577</f>
        <v>397.4</v>
      </c>
      <c r="E493" s="90">
        <f t="shared" si="64"/>
        <v>79.47999999999999</v>
      </c>
      <c r="F493" s="2"/>
    </row>
    <row r="494" spans="1:6" ht="25.5" hidden="1" outlineLevel="5">
      <c r="A494" s="15" t="s">
        <v>233</v>
      </c>
      <c r="B494" s="17" t="s">
        <v>514</v>
      </c>
      <c r="C494" s="8" t="e">
        <f>C495</f>
        <v>#REF!</v>
      </c>
      <c r="D494" s="8" t="e">
        <f>D495</f>
        <v>#REF!</v>
      </c>
      <c r="E494" s="90" t="e">
        <f t="shared" si="64"/>
        <v>#REF!</v>
      </c>
      <c r="F494" s="2"/>
    </row>
    <row r="495" spans="1:6" ht="25.5" hidden="1" outlineLevel="6">
      <c r="A495" s="15" t="s">
        <v>233</v>
      </c>
      <c r="B495" s="17" t="s">
        <v>305</v>
      </c>
      <c r="C495" s="8" t="e">
        <f>ведомственная!#REF!</f>
        <v>#REF!</v>
      </c>
      <c r="D495" s="8" t="e">
        <f>ведомственная!#REF!</f>
        <v>#REF!</v>
      </c>
      <c r="E495" s="90" t="e">
        <f t="shared" si="64"/>
        <v>#REF!</v>
      </c>
      <c r="F495" s="2"/>
    </row>
    <row r="496" spans="1:6" ht="38.25" hidden="1" outlineLevel="4">
      <c r="A496" s="15" t="s">
        <v>233</v>
      </c>
      <c r="B496" s="17" t="s">
        <v>515</v>
      </c>
      <c r="C496" s="8" t="e">
        <f>C497</f>
        <v>#REF!</v>
      </c>
      <c r="D496" s="8" t="e">
        <f>D497</f>
        <v>#REF!</v>
      </c>
      <c r="E496" s="90" t="e">
        <f t="shared" si="64"/>
        <v>#REF!</v>
      </c>
      <c r="F496" s="2"/>
    </row>
    <row r="497" spans="1:6" ht="38.25" hidden="1" outlineLevel="5">
      <c r="A497" s="15" t="s">
        <v>233</v>
      </c>
      <c r="B497" s="17" t="s">
        <v>516</v>
      </c>
      <c r="C497" s="8" t="e">
        <f>C498+C499+C500</f>
        <v>#REF!</v>
      </c>
      <c r="D497" s="8" t="e">
        <f>D498+D499+D500</f>
        <v>#REF!</v>
      </c>
      <c r="E497" s="90" t="e">
        <f t="shared" si="64"/>
        <v>#REF!</v>
      </c>
      <c r="F497" s="2"/>
    </row>
    <row r="498" spans="1:6" ht="51" hidden="1" outlineLevel="6">
      <c r="A498" s="15" t="s">
        <v>233</v>
      </c>
      <c r="B498" s="17" t="s">
        <v>304</v>
      </c>
      <c r="C498" s="8" t="e">
        <f>ведомственная!#REF!</f>
        <v>#REF!</v>
      </c>
      <c r="D498" s="8" t="e">
        <f>ведомственная!#REF!</f>
        <v>#REF!</v>
      </c>
      <c r="E498" s="90" t="e">
        <f t="shared" si="64"/>
        <v>#REF!</v>
      </c>
      <c r="F498" s="2"/>
    </row>
    <row r="499" spans="1:6" ht="25.5" hidden="1" outlineLevel="6">
      <c r="A499" s="15" t="s">
        <v>233</v>
      </c>
      <c r="B499" s="17" t="s">
        <v>305</v>
      </c>
      <c r="C499" s="8">
        <f>ведомственная!F581</f>
        <v>777</v>
      </c>
      <c r="D499" s="8">
        <f>ведомственная!G581</f>
        <v>609</v>
      </c>
      <c r="E499" s="90">
        <f t="shared" si="64"/>
        <v>78.378378378378372</v>
      </c>
      <c r="F499" s="2"/>
    </row>
    <row r="500" spans="1:6" hidden="1" outlineLevel="6">
      <c r="A500" s="15" t="s">
        <v>233</v>
      </c>
      <c r="B500" s="17" t="s">
        <v>306</v>
      </c>
      <c r="C500" s="8" t="e">
        <f>ведомственная!#REF!</f>
        <v>#REF!</v>
      </c>
      <c r="D500" s="8" t="e">
        <f>ведомственная!#REF!</f>
        <v>#REF!</v>
      </c>
      <c r="E500" s="90" t="e">
        <f t="shared" si="64"/>
        <v>#REF!</v>
      </c>
      <c r="F500" s="2"/>
    </row>
    <row r="501" spans="1:6" ht="25.5" hidden="1" outlineLevel="4">
      <c r="A501" s="15" t="s">
        <v>233</v>
      </c>
      <c r="B501" s="17" t="s">
        <v>517</v>
      </c>
      <c r="C501" s="8" t="e">
        <f t="shared" ref="C501:D502" si="69">C502</f>
        <v>#REF!</v>
      </c>
      <c r="D501" s="8" t="e">
        <f t="shared" si="69"/>
        <v>#REF!</v>
      </c>
      <c r="E501" s="90" t="e">
        <f t="shared" si="64"/>
        <v>#REF!</v>
      </c>
      <c r="F501" s="2"/>
    </row>
    <row r="502" spans="1:6" hidden="1" outlineLevel="5">
      <c r="A502" s="15" t="s">
        <v>233</v>
      </c>
      <c r="B502" s="17" t="s">
        <v>518</v>
      </c>
      <c r="C502" s="8" t="e">
        <f t="shared" si="69"/>
        <v>#REF!</v>
      </c>
      <c r="D502" s="8" t="e">
        <f t="shared" si="69"/>
        <v>#REF!</v>
      </c>
      <c r="E502" s="90" t="e">
        <f t="shared" si="64"/>
        <v>#REF!</v>
      </c>
      <c r="F502" s="2"/>
    </row>
    <row r="503" spans="1:6" ht="25.5" hidden="1" outlineLevel="6">
      <c r="A503" s="15" t="s">
        <v>233</v>
      </c>
      <c r="B503" s="17" t="s">
        <v>305</v>
      </c>
      <c r="C503" s="8" t="e">
        <f>ведомственная!#REF!</f>
        <v>#REF!</v>
      </c>
      <c r="D503" s="8" t="e">
        <f>ведомственная!#REF!</f>
        <v>#REF!</v>
      </c>
      <c r="E503" s="90" t="e">
        <f t="shared" si="64"/>
        <v>#REF!</v>
      </c>
      <c r="F503" s="2"/>
    </row>
    <row r="504" spans="1:6" ht="25.5" hidden="1" outlineLevel="3">
      <c r="A504" s="15" t="s">
        <v>233</v>
      </c>
      <c r="B504" s="17" t="s">
        <v>519</v>
      </c>
      <c r="C504" s="8" t="e">
        <f>C505</f>
        <v>#REF!</v>
      </c>
      <c r="D504" s="8" t="e">
        <f>D505</f>
        <v>#REF!</v>
      </c>
      <c r="E504" s="90" t="e">
        <f t="shared" si="64"/>
        <v>#REF!</v>
      </c>
      <c r="F504" s="2"/>
    </row>
    <row r="505" spans="1:6" ht="25.5" hidden="1" outlineLevel="4">
      <c r="A505" s="15" t="s">
        <v>233</v>
      </c>
      <c r="B505" s="17" t="s">
        <v>520</v>
      </c>
      <c r="C505" s="8" t="e">
        <f>C506+C510</f>
        <v>#REF!</v>
      </c>
      <c r="D505" s="8" t="e">
        <f>D506+D510</f>
        <v>#REF!</v>
      </c>
      <c r="E505" s="90" t="e">
        <f t="shared" si="64"/>
        <v>#REF!</v>
      </c>
      <c r="F505" s="2"/>
    </row>
    <row r="506" spans="1:6" ht="25.5" hidden="1" outlineLevel="5">
      <c r="A506" s="15" t="s">
        <v>233</v>
      </c>
      <c r="B506" s="17" t="s">
        <v>521</v>
      </c>
      <c r="C506" s="8" t="e">
        <f>C507+C508+C509</f>
        <v>#REF!</v>
      </c>
      <c r="D506" s="8" t="e">
        <f>D507+D508+D509</f>
        <v>#REF!</v>
      </c>
      <c r="E506" s="90" t="e">
        <f t="shared" si="64"/>
        <v>#REF!</v>
      </c>
      <c r="F506" s="2"/>
    </row>
    <row r="507" spans="1:6" ht="51" hidden="1" outlineLevel="6">
      <c r="A507" s="15" t="s">
        <v>233</v>
      </c>
      <c r="B507" s="17" t="s">
        <v>304</v>
      </c>
      <c r="C507" s="8">
        <f>ведомственная!F585</f>
        <v>1152.9000000000001</v>
      </c>
      <c r="D507" s="8">
        <f>ведомственная!G585</f>
        <v>815.4</v>
      </c>
      <c r="E507" s="90">
        <f t="shared" si="64"/>
        <v>70.725995316159242</v>
      </c>
      <c r="F507" s="2"/>
    </row>
    <row r="508" spans="1:6" ht="25.5" hidden="1" outlineLevel="6">
      <c r="A508" s="15" t="s">
        <v>233</v>
      </c>
      <c r="B508" s="17" t="s">
        <v>305</v>
      </c>
      <c r="C508" s="8">
        <f>ведомственная!F586</f>
        <v>673.6</v>
      </c>
      <c r="D508" s="8">
        <f>ведомственная!G586</f>
        <v>308.8</v>
      </c>
      <c r="E508" s="90">
        <f t="shared" si="64"/>
        <v>45.843230403800476</v>
      </c>
      <c r="F508" s="2"/>
    </row>
    <row r="509" spans="1:6" hidden="1" outlineLevel="6">
      <c r="A509" s="15" t="s">
        <v>233</v>
      </c>
      <c r="B509" s="17" t="s">
        <v>306</v>
      </c>
      <c r="C509" s="8" t="e">
        <f>ведомственная!#REF!</f>
        <v>#REF!</v>
      </c>
      <c r="D509" s="8" t="e">
        <f>ведомственная!#REF!</f>
        <v>#REF!</v>
      </c>
      <c r="E509" s="90" t="e">
        <f t="shared" si="64"/>
        <v>#REF!</v>
      </c>
      <c r="F509" s="2"/>
    </row>
    <row r="510" spans="1:6" hidden="1" outlineLevel="5">
      <c r="A510" s="15" t="s">
        <v>233</v>
      </c>
      <c r="B510" s="17" t="s">
        <v>543</v>
      </c>
      <c r="C510" s="8">
        <f>C511</f>
        <v>0</v>
      </c>
      <c r="D510" s="8">
        <f>D511</f>
        <v>0</v>
      </c>
      <c r="E510" s="90" t="e">
        <f t="shared" si="64"/>
        <v>#DIV/0!</v>
      </c>
      <c r="F510" s="2"/>
    </row>
    <row r="511" spans="1:6" ht="25.5" hidden="1" outlineLevel="6">
      <c r="A511" s="15" t="s">
        <v>233</v>
      </c>
      <c r="B511" s="17" t="s">
        <v>305</v>
      </c>
      <c r="C511" s="8"/>
      <c r="D511" s="8"/>
      <c r="E511" s="90" t="e">
        <f t="shared" si="64"/>
        <v>#DIV/0!</v>
      </c>
      <c r="F511" s="2"/>
    </row>
    <row r="512" spans="1:6" outlineLevel="1" collapsed="1">
      <c r="A512" s="15" t="s">
        <v>203</v>
      </c>
      <c r="B512" s="17" t="s">
        <v>296</v>
      </c>
      <c r="C512" s="8">
        <f>ведомственная!F475</f>
        <v>2484.6</v>
      </c>
      <c r="D512" s="8">
        <f>ведомственная!G475</f>
        <v>1942.4</v>
      </c>
      <c r="E512" s="90">
        <f t="shared" si="64"/>
        <v>78.177573854946473</v>
      </c>
      <c r="F512" s="2"/>
    </row>
    <row r="513" spans="1:6" ht="38.25" hidden="1" outlineLevel="2">
      <c r="A513" s="15" t="s">
        <v>203</v>
      </c>
      <c r="B513" s="17" t="s">
        <v>290</v>
      </c>
      <c r="C513" s="8">
        <f>C514</f>
        <v>2171.6</v>
      </c>
      <c r="D513" s="8">
        <f t="shared" ref="D513:D516" si="70">D514</f>
        <v>1629.4</v>
      </c>
      <c r="E513" s="90">
        <f t="shared" si="64"/>
        <v>75.03223429729232</v>
      </c>
      <c r="F513" s="2"/>
    </row>
    <row r="514" spans="1:6" ht="25.5" hidden="1" outlineLevel="3">
      <c r="A514" s="15" t="s">
        <v>203</v>
      </c>
      <c r="B514" s="17" t="s">
        <v>466</v>
      </c>
      <c r="C514" s="8">
        <f>C515</f>
        <v>2171.6</v>
      </c>
      <c r="D514" s="8">
        <f t="shared" si="70"/>
        <v>1629.4</v>
      </c>
      <c r="E514" s="90">
        <f t="shared" si="64"/>
        <v>75.03223429729232</v>
      </c>
      <c r="F514" s="2"/>
    </row>
    <row r="515" spans="1:6" ht="25.5" hidden="1" outlineLevel="4">
      <c r="A515" s="15" t="s">
        <v>203</v>
      </c>
      <c r="B515" s="17" t="s">
        <v>467</v>
      </c>
      <c r="C515" s="8">
        <f>C516</f>
        <v>2171.6</v>
      </c>
      <c r="D515" s="8">
        <f t="shared" si="70"/>
        <v>1629.4</v>
      </c>
      <c r="E515" s="90">
        <f t="shared" si="64"/>
        <v>75.03223429729232</v>
      </c>
      <c r="F515" s="2"/>
    </row>
    <row r="516" spans="1:6" ht="38.25" hidden="1" outlineLevel="5">
      <c r="A516" s="15" t="s">
        <v>203</v>
      </c>
      <c r="B516" s="17" t="s">
        <v>481</v>
      </c>
      <c r="C516" s="8">
        <f>C517</f>
        <v>2171.6</v>
      </c>
      <c r="D516" s="8">
        <f t="shared" si="70"/>
        <v>1629.4</v>
      </c>
      <c r="E516" s="90">
        <f t="shared" si="64"/>
        <v>75.03223429729232</v>
      </c>
      <c r="F516" s="2"/>
    </row>
    <row r="517" spans="1:6" ht="25.5" hidden="1" outlineLevel="6">
      <c r="A517" s="15" t="s">
        <v>203</v>
      </c>
      <c r="B517" s="17" t="s">
        <v>331</v>
      </c>
      <c r="C517" s="8">
        <f>ведомственная!F480</f>
        <v>2171.6</v>
      </c>
      <c r="D517" s="8">
        <f>ведомственная!G480</f>
        <v>1629.4</v>
      </c>
      <c r="E517" s="90">
        <f t="shared" si="64"/>
        <v>75.03223429729232</v>
      </c>
      <c r="F517" s="2"/>
    </row>
    <row r="518" spans="1:6" s="27" customFormat="1" collapsed="1">
      <c r="A518" s="20" t="s">
        <v>150</v>
      </c>
      <c r="B518" s="21" t="s">
        <v>256</v>
      </c>
      <c r="C518" s="7">
        <f t="shared" ref="C518:C523" si="71">C519</f>
        <v>2313</v>
      </c>
      <c r="D518" s="7">
        <f t="shared" ref="D518:D523" si="72">D519</f>
        <v>1735.5</v>
      </c>
      <c r="E518" s="89">
        <f t="shared" si="64"/>
        <v>75.032425421530476</v>
      </c>
      <c r="F518" s="4"/>
    </row>
    <row r="519" spans="1:6" outlineLevel="1">
      <c r="A519" s="15" t="s">
        <v>151</v>
      </c>
      <c r="B519" s="17" t="s">
        <v>288</v>
      </c>
      <c r="C519" s="8">
        <f>ведомственная!F309</f>
        <v>2313</v>
      </c>
      <c r="D519" s="8">
        <f>ведомственная!G309</f>
        <v>1735.5</v>
      </c>
      <c r="E519" s="90">
        <f t="shared" si="64"/>
        <v>75.032425421530476</v>
      </c>
      <c r="F519" s="2"/>
    </row>
    <row r="520" spans="1:6" ht="51" hidden="1" outlineLevel="2">
      <c r="A520" s="15" t="s">
        <v>151</v>
      </c>
      <c r="B520" s="17" t="s">
        <v>262</v>
      </c>
      <c r="C520" s="8">
        <f t="shared" si="71"/>
        <v>1235.5999999999999</v>
      </c>
      <c r="D520" s="8">
        <f t="shared" si="72"/>
        <v>898.7</v>
      </c>
      <c r="E520" s="88">
        <f t="shared" si="64"/>
        <v>72.733894464227916</v>
      </c>
      <c r="F520" s="2"/>
    </row>
    <row r="521" spans="1:6" ht="25.5" hidden="1" outlineLevel="3">
      <c r="A521" s="15" t="s">
        <v>151</v>
      </c>
      <c r="B521" s="17" t="s">
        <v>440</v>
      </c>
      <c r="C521" s="8">
        <f t="shared" si="71"/>
        <v>1235.5999999999999</v>
      </c>
      <c r="D521" s="8">
        <f t="shared" si="72"/>
        <v>898.7</v>
      </c>
      <c r="E521" s="88">
        <f t="shared" si="64"/>
        <v>72.733894464227916</v>
      </c>
      <c r="F521" s="2"/>
    </row>
    <row r="522" spans="1:6" hidden="1" outlineLevel="4">
      <c r="A522" s="15" t="s">
        <v>151</v>
      </c>
      <c r="B522" s="17" t="s">
        <v>535</v>
      </c>
      <c r="C522" s="8">
        <f t="shared" si="71"/>
        <v>1235.5999999999999</v>
      </c>
      <c r="D522" s="8">
        <f t="shared" si="72"/>
        <v>898.7</v>
      </c>
      <c r="E522" s="88">
        <f t="shared" si="64"/>
        <v>72.733894464227916</v>
      </c>
      <c r="F522" s="2"/>
    </row>
    <row r="523" spans="1:6" hidden="1" outlineLevel="5">
      <c r="A523" s="15" t="s">
        <v>151</v>
      </c>
      <c r="B523" s="17" t="s">
        <v>441</v>
      </c>
      <c r="C523" s="8">
        <f t="shared" si="71"/>
        <v>1235.5999999999999</v>
      </c>
      <c r="D523" s="8">
        <f t="shared" si="72"/>
        <v>898.7</v>
      </c>
      <c r="E523" s="88">
        <f t="shared" si="64"/>
        <v>72.733894464227916</v>
      </c>
      <c r="F523" s="2"/>
    </row>
    <row r="524" spans="1:6" ht="25.5" hidden="1" outlineLevel="6">
      <c r="A524" s="15" t="s">
        <v>151</v>
      </c>
      <c r="B524" s="17" t="s">
        <v>331</v>
      </c>
      <c r="C524" s="8">
        <f>ведомственная!F316</f>
        <v>1235.5999999999999</v>
      </c>
      <c r="D524" s="8">
        <f>ведомственная!G316</f>
        <v>898.7</v>
      </c>
      <c r="E524" s="88">
        <f t="shared" si="64"/>
        <v>72.733894464227916</v>
      </c>
      <c r="F524" s="2"/>
    </row>
    <row r="525" spans="1:6" hidden="1" outlineLevel="2">
      <c r="A525" s="37" t="s">
        <v>9</v>
      </c>
      <c r="B525" s="38" t="s">
        <v>260</v>
      </c>
      <c r="C525" s="39">
        <f>C526</f>
        <v>0</v>
      </c>
      <c r="D525" s="39">
        <f t="shared" ref="D525:D527" si="73">D526</f>
        <v>0</v>
      </c>
      <c r="E525" s="88" t="e">
        <f t="shared" si="64"/>
        <v>#DIV/0!</v>
      </c>
      <c r="F525" s="2"/>
    </row>
    <row r="526" spans="1:6" ht="25.5" hidden="1" outlineLevel="3">
      <c r="A526" s="37" t="s">
        <v>9</v>
      </c>
      <c r="B526" s="38" t="s">
        <v>307</v>
      </c>
      <c r="C526" s="39">
        <f>C527</f>
        <v>0</v>
      </c>
      <c r="D526" s="39">
        <f t="shared" si="73"/>
        <v>0</v>
      </c>
      <c r="E526" s="88" t="e">
        <f t="shared" si="64"/>
        <v>#DIV/0!</v>
      </c>
      <c r="F526" s="2"/>
    </row>
    <row r="527" spans="1:6" ht="25.5" hidden="1" outlineLevel="5">
      <c r="A527" s="37" t="s">
        <v>9</v>
      </c>
      <c r="B527" s="38" t="s">
        <v>308</v>
      </c>
      <c r="C527" s="39">
        <f>C528</f>
        <v>0</v>
      </c>
      <c r="D527" s="39">
        <f t="shared" si="73"/>
        <v>0</v>
      </c>
      <c r="E527" s="88" t="e">
        <f t="shared" si="64"/>
        <v>#DIV/0!</v>
      </c>
      <c r="F527" s="2"/>
    </row>
    <row r="528" spans="1:6" hidden="1" outlineLevel="6">
      <c r="A528" s="37" t="s">
        <v>9</v>
      </c>
      <c r="B528" s="38" t="s">
        <v>309</v>
      </c>
      <c r="C528" s="39"/>
      <c r="D528" s="39"/>
      <c r="E528" s="88" t="e">
        <f t="shared" ref="E528" si="74">D528/C528*100</f>
        <v>#DIV/0!</v>
      </c>
      <c r="F528" s="2"/>
    </row>
    <row r="529" spans="1:6" ht="12.75" customHeight="1" collapsed="1">
      <c r="B529" s="35"/>
      <c r="C529" s="9"/>
      <c r="D529" s="9"/>
      <c r="E529" s="13"/>
      <c r="F529" s="2"/>
    </row>
    <row r="530" spans="1:6" ht="12.75" customHeight="1">
      <c r="A530" s="24"/>
      <c r="B530" s="24"/>
      <c r="C530" s="5"/>
      <c r="D530" s="5"/>
      <c r="E530" s="5"/>
      <c r="F530" s="2"/>
    </row>
    <row r="531" spans="1:6" ht="15.2" customHeight="1">
      <c r="B531" s="103"/>
      <c r="C531" s="104"/>
      <c r="D531" s="104"/>
      <c r="E531" s="104"/>
      <c r="F531" s="2"/>
    </row>
  </sheetData>
  <mergeCells count="17">
    <mergeCell ref="B531:E531"/>
    <mergeCell ref="C1:E1"/>
    <mergeCell ref="C2:E2"/>
    <mergeCell ref="C3:E3"/>
    <mergeCell ref="C4:E4"/>
    <mergeCell ref="C5:E5"/>
    <mergeCell ref="C6:E6"/>
    <mergeCell ref="C7:E7"/>
    <mergeCell ref="G8:O8"/>
    <mergeCell ref="A9:E9"/>
    <mergeCell ref="B10:E10"/>
    <mergeCell ref="B11:E11"/>
    <mergeCell ref="A12:A13"/>
    <mergeCell ref="B12:B13"/>
    <mergeCell ref="C12:C13"/>
    <mergeCell ref="D12:D13"/>
    <mergeCell ref="E12:E13"/>
  </mergeCells>
  <pageMargins left="0.78749999999999998" right="0.59027779999999996" top="0.59027779999999996" bottom="0.59027779999999996" header="0.39374999999999999" footer="0.51180550000000002"/>
  <pageSetup paperSize="9" scale="90" fitToHeight="0"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T602"/>
  <sheetViews>
    <sheetView showGridLines="0" zoomScale="108" zoomScaleNormal="108" zoomScaleSheetLayoutView="100" workbookViewId="0">
      <selection activeCell="D6" sqref="D6"/>
    </sheetView>
  </sheetViews>
  <sheetFormatPr defaultColWidth="9.140625" defaultRowHeight="15" outlineLevelRow="7"/>
  <cols>
    <col min="1" max="1" width="7.7109375" style="53" customWidth="1"/>
    <col min="2" max="2" width="7.7109375" style="54" customWidth="1"/>
    <col min="3" max="3" width="10.7109375" style="54" customWidth="1"/>
    <col min="4" max="4" width="7.7109375" style="53" customWidth="1"/>
    <col min="5" max="5" width="49" style="53" customWidth="1"/>
    <col min="6" max="8" width="11.7109375" style="66" customWidth="1"/>
    <col min="9" max="9" width="9.140625" style="63"/>
    <col min="10" max="16384" width="9.140625" style="1"/>
  </cols>
  <sheetData>
    <row r="1" spans="1:20" s="12" customFormat="1">
      <c r="A1" s="78"/>
      <c r="B1" s="78"/>
      <c r="C1" s="78"/>
      <c r="D1" s="78"/>
      <c r="E1" s="111" t="s">
        <v>740</v>
      </c>
      <c r="F1" s="111"/>
      <c r="G1" s="111"/>
      <c r="H1" s="111"/>
      <c r="I1" s="79"/>
      <c r="J1" s="79"/>
      <c r="K1" s="79"/>
      <c r="L1" s="79"/>
      <c r="M1" s="79"/>
      <c r="N1" s="79"/>
      <c r="O1" s="79"/>
      <c r="P1" s="79"/>
      <c r="Q1" s="76"/>
      <c r="R1" s="76"/>
    </row>
    <row r="2" spans="1:20" s="12" customFormat="1" ht="15" customHeight="1">
      <c r="A2" s="78"/>
      <c r="B2" s="78"/>
      <c r="C2" s="78"/>
      <c r="D2" s="78"/>
      <c r="E2" s="112" t="s">
        <v>733</v>
      </c>
      <c r="F2" s="112"/>
      <c r="G2" s="112"/>
      <c r="H2" s="112"/>
      <c r="I2" s="80"/>
      <c r="J2" s="80"/>
      <c r="K2" s="80"/>
      <c r="L2" s="80"/>
      <c r="M2" s="80"/>
      <c r="N2" s="80"/>
      <c r="O2" s="80"/>
      <c r="P2" s="80"/>
    </row>
    <row r="3" spans="1:20" s="12" customFormat="1">
      <c r="A3" s="78"/>
      <c r="B3" s="78"/>
      <c r="C3" s="78"/>
      <c r="D3" s="78"/>
      <c r="E3" s="113" t="s">
        <v>734</v>
      </c>
      <c r="F3" s="113"/>
      <c r="G3" s="113"/>
      <c r="H3" s="113"/>
      <c r="I3" s="76"/>
      <c r="J3" s="76"/>
      <c r="K3" s="76"/>
      <c r="L3" s="76"/>
      <c r="M3" s="76"/>
      <c r="N3" s="76"/>
      <c r="O3" s="76"/>
      <c r="P3" s="76"/>
    </row>
    <row r="4" spans="1:20" s="12" customFormat="1">
      <c r="A4" s="78"/>
      <c r="B4" s="78"/>
      <c r="C4" s="78"/>
      <c r="D4" s="78"/>
      <c r="E4" s="113" t="s">
        <v>745</v>
      </c>
      <c r="F4" s="113"/>
      <c r="G4" s="113"/>
      <c r="H4" s="113"/>
      <c r="I4" s="75"/>
      <c r="J4" s="75"/>
    </row>
    <row r="5" spans="1:20" s="12" customFormat="1">
      <c r="A5" s="78"/>
      <c r="B5" s="78"/>
      <c r="C5" s="78"/>
      <c r="D5" s="78"/>
      <c r="E5" s="112" t="s">
        <v>741</v>
      </c>
      <c r="F5" s="112"/>
      <c r="G5" s="112"/>
      <c r="H5" s="112"/>
      <c r="I5" s="84"/>
      <c r="J5" s="84"/>
      <c r="K5" s="84"/>
      <c r="L5" s="84"/>
      <c r="M5" s="84"/>
      <c r="N5" s="84"/>
      <c r="O5" s="84"/>
      <c r="P5" s="84"/>
    </row>
    <row r="6" spans="1:20" s="12" customFormat="1">
      <c r="A6" s="78"/>
      <c r="B6" s="78"/>
      <c r="C6" s="78"/>
      <c r="D6" s="78"/>
      <c r="E6" s="111" t="s">
        <v>736</v>
      </c>
      <c r="F6" s="111"/>
      <c r="G6" s="111"/>
      <c r="H6" s="111"/>
      <c r="I6" s="85"/>
      <c r="J6" s="85"/>
      <c r="K6" s="85"/>
      <c r="L6" s="85"/>
      <c r="M6" s="85"/>
      <c r="N6" s="85"/>
      <c r="O6" s="85"/>
      <c r="P6" s="85"/>
      <c r="S6" s="84"/>
    </row>
    <row r="7" spans="1:20" s="12" customFormat="1" ht="15" customHeight="1">
      <c r="A7" s="78"/>
      <c r="B7" s="78"/>
      <c r="C7" s="78"/>
      <c r="D7" s="78"/>
      <c r="E7" s="112" t="s">
        <v>743</v>
      </c>
      <c r="F7" s="112"/>
      <c r="G7" s="112"/>
      <c r="H7" s="112"/>
      <c r="I7" s="84"/>
      <c r="J7" s="84"/>
      <c r="K7" s="84"/>
      <c r="L7" s="84"/>
      <c r="M7" s="84"/>
      <c r="N7" s="84"/>
      <c r="O7" s="84"/>
      <c r="P7" s="84"/>
      <c r="S7" s="85"/>
    </row>
    <row r="8" spans="1:20" s="12" customFormat="1">
      <c r="A8" s="78"/>
      <c r="B8" s="78"/>
      <c r="C8" s="78"/>
      <c r="D8" s="78"/>
      <c r="E8" s="114"/>
      <c r="F8" s="114"/>
      <c r="G8" s="114"/>
      <c r="H8" s="114"/>
      <c r="S8" s="84"/>
    </row>
    <row r="9" spans="1:20" s="12" customFormat="1" ht="67.5" customHeight="1">
      <c r="A9" s="115" t="s">
        <v>744</v>
      </c>
      <c r="B9" s="115"/>
      <c r="C9" s="115"/>
      <c r="D9" s="115"/>
      <c r="E9" s="115"/>
      <c r="F9" s="115"/>
      <c r="G9" s="115"/>
      <c r="H9" s="115"/>
      <c r="I9" s="86"/>
      <c r="J9" s="86"/>
      <c r="K9" s="86"/>
      <c r="L9" s="86"/>
      <c r="M9" s="86"/>
      <c r="N9" s="86"/>
      <c r="O9" s="86"/>
      <c r="P9" s="86"/>
      <c r="Q9" s="86"/>
      <c r="R9" s="86"/>
      <c r="S9" s="87"/>
      <c r="T9" s="2"/>
    </row>
    <row r="10" spans="1:20" s="12" customFormat="1" ht="15.75" customHeight="1">
      <c r="A10" s="55"/>
      <c r="B10" s="56"/>
      <c r="C10" s="56"/>
      <c r="D10" s="55"/>
      <c r="E10" s="93"/>
      <c r="F10" s="94"/>
      <c r="G10" s="94"/>
      <c r="H10" s="94"/>
      <c r="I10" s="69"/>
    </row>
    <row r="11" spans="1:20" s="12" customFormat="1" ht="12" customHeight="1">
      <c r="A11" s="97" t="s">
        <v>523</v>
      </c>
      <c r="B11" s="116" t="s">
        <v>524</v>
      </c>
      <c r="C11" s="116" t="s">
        <v>525</v>
      </c>
      <c r="D11" s="97" t="s">
        <v>526</v>
      </c>
      <c r="E11" s="97" t="s">
        <v>527</v>
      </c>
      <c r="F11" s="99" t="s">
        <v>737</v>
      </c>
      <c r="G11" s="99" t="s">
        <v>738</v>
      </c>
      <c r="H11" s="101" t="s">
        <v>739</v>
      </c>
      <c r="I11" s="69"/>
    </row>
    <row r="12" spans="1:20" s="12" customFormat="1" ht="57" customHeight="1">
      <c r="A12" s="97"/>
      <c r="B12" s="116"/>
      <c r="C12" s="116"/>
      <c r="D12" s="97"/>
      <c r="E12" s="97"/>
      <c r="F12" s="100"/>
      <c r="G12" s="100"/>
      <c r="H12" s="102"/>
      <c r="I12" s="69"/>
    </row>
    <row r="13" spans="1:20" s="12" customFormat="1" ht="16.5" customHeight="1">
      <c r="A13" s="57">
        <v>1</v>
      </c>
      <c r="B13" s="58">
        <v>2</v>
      </c>
      <c r="C13" s="58">
        <v>3</v>
      </c>
      <c r="D13" s="57">
        <v>4</v>
      </c>
      <c r="E13" s="57">
        <v>5</v>
      </c>
      <c r="F13" s="10">
        <v>6</v>
      </c>
      <c r="G13" s="10">
        <v>7</v>
      </c>
      <c r="H13" s="10">
        <v>8</v>
      </c>
      <c r="I13" s="69"/>
    </row>
    <row r="14" spans="1:20" s="3" customFormat="1" ht="16.5" customHeight="1">
      <c r="A14" s="25"/>
      <c r="B14" s="46"/>
      <c r="C14" s="46"/>
      <c r="D14" s="25"/>
      <c r="E14" s="26" t="s">
        <v>522</v>
      </c>
      <c r="F14" s="6">
        <f>F15+F23+F322+F486+F593</f>
        <v>779146.5</v>
      </c>
      <c r="G14" s="6">
        <f>G15+G23+G322+G486+G593</f>
        <v>534974.30000000016</v>
      </c>
      <c r="H14" s="89">
        <f>G14/F14*100</f>
        <v>68.66158033181182</v>
      </c>
      <c r="I14" s="70"/>
      <c r="J14" s="59"/>
    </row>
    <row r="15" spans="1:20" s="3" customFormat="1" ht="25.5">
      <c r="A15" s="20" t="s">
        <v>0</v>
      </c>
      <c r="B15" s="45"/>
      <c r="C15" s="45"/>
      <c r="D15" s="20"/>
      <c r="E15" s="21" t="s">
        <v>245</v>
      </c>
      <c r="F15" s="7">
        <f>F16</f>
        <v>9938.2999999999993</v>
      </c>
      <c r="G15" s="7">
        <f>G16</f>
        <v>6055.4</v>
      </c>
      <c r="H15" s="89">
        <f t="shared" ref="H15:H78" si="0">G15/F15*100</f>
        <v>60.929937715705904</v>
      </c>
      <c r="I15" s="71"/>
    </row>
    <row r="16" spans="1:20" outlineLevel="1">
      <c r="A16" s="15" t="s">
        <v>0</v>
      </c>
      <c r="B16" s="16" t="s">
        <v>1</v>
      </c>
      <c r="C16" s="16"/>
      <c r="D16" s="15"/>
      <c r="E16" s="17" t="s">
        <v>250</v>
      </c>
      <c r="F16" s="8">
        <f>F17</f>
        <v>9938.2999999999993</v>
      </c>
      <c r="G16" s="8">
        <f t="shared" ref="G16:G18" si="1">G17</f>
        <v>6055.4</v>
      </c>
      <c r="H16" s="90">
        <f t="shared" si="0"/>
        <v>60.929937715705904</v>
      </c>
      <c r="J16" s="11"/>
    </row>
    <row r="17" spans="1:9" ht="38.25" outlineLevel="2">
      <c r="A17" s="15" t="s">
        <v>0</v>
      </c>
      <c r="B17" s="16" t="s">
        <v>2</v>
      </c>
      <c r="C17" s="16"/>
      <c r="D17" s="15"/>
      <c r="E17" s="17" t="s">
        <v>259</v>
      </c>
      <c r="F17" s="8">
        <f>F18</f>
        <v>9938.2999999999993</v>
      </c>
      <c r="G17" s="8">
        <f t="shared" si="1"/>
        <v>6055.4</v>
      </c>
      <c r="H17" s="90">
        <f t="shared" si="0"/>
        <v>60.929937715705904</v>
      </c>
    </row>
    <row r="18" spans="1:9" outlineLevel="3">
      <c r="A18" s="15" t="s">
        <v>0</v>
      </c>
      <c r="B18" s="16" t="s">
        <v>2</v>
      </c>
      <c r="C18" s="16" t="s">
        <v>3</v>
      </c>
      <c r="D18" s="15"/>
      <c r="E18" s="17" t="s">
        <v>260</v>
      </c>
      <c r="F18" s="8">
        <f>F19</f>
        <v>9938.2999999999993</v>
      </c>
      <c r="G18" s="8">
        <f t="shared" si="1"/>
        <v>6055.4</v>
      </c>
      <c r="H18" s="90">
        <f t="shared" si="0"/>
        <v>60.929937715705904</v>
      </c>
    </row>
    <row r="19" spans="1:9" ht="38.25" outlineLevel="4">
      <c r="A19" s="15" t="s">
        <v>0</v>
      </c>
      <c r="B19" s="16" t="s">
        <v>2</v>
      </c>
      <c r="C19" s="16" t="s">
        <v>4</v>
      </c>
      <c r="D19" s="15"/>
      <c r="E19" s="17" t="s">
        <v>302</v>
      </c>
      <c r="F19" s="8">
        <f>F20</f>
        <v>9938.2999999999993</v>
      </c>
      <c r="G19" s="8">
        <f>G20</f>
        <v>6055.4</v>
      </c>
      <c r="H19" s="90">
        <f t="shared" si="0"/>
        <v>60.929937715705904</v>
      </c>
    </row>
    <row r="20" spans="1:9" ht="25.5" outlineLevel="6">
      <c r="A20" s="15" t="s">
        <v>0</v>
      </c>
      <c r="B20" s="16" t="s">
        <v>2</v>
      </c>
      <c r="C20" s="16" t="s">
        <v>5</v>
      </c>
      <c r="D20" s="15"/>
      <c r="E20" s="17" t="s">
        <v>303</v>
      </c>
      <c r="F20" s="8">
        <f>F21+F22</f>
        <v>9938.2999999999993</v>
      </c>
      <c r="G20" s="8">
        <f>G21+G22</f>
        <v>6055.4</v>
      </c>
      <c r="H20" s="90">
        <f t="shared" si="0"/>
        <v>60.929937715705904</v>
      </c>
    </row>
    <row r="21" spans="1:9" ht="63.75" outlineLevel="7">
      <c r="A21" s="15" t="s">
        <v>0</v>
      </c>
      <c r="B21" s="16" t="s">
        <v>2</v>
      </c>
      <c r="C21" s="16" t="s">
        <v>5</v>
      </c>
      <c r="D21" s="15" t="s">
        <v>6</v>
      </c>
      <c r="E21" s="17" t="s">
        <v>304</v>
      </c>
      <c r="F21" s="8">
        <v>9072.4</v>
      </c>
      <c r="G21" s="8">
        <v>5679.5</v>
      </c>
      <c r="H21" s="90">
        <f t="shared" si="0"/>
        <v>62.601957585644371</v>
      </c>
    </row>
    <row r="22" spans="1:9" ht="25.5" outlineLevel="7">
      <c r="A22" s="15" t="s">
        <v>0</v>
      </c>
      <c r="B22" s="16" t="s">
        <v>2</v>
      </c>
      <c r="C22" s="16" t="s">
        <v>5</v>
      </c>
      <c r="D22" s="15" t="s">
        <v>7</v>
      </c>
      <c r="E22" s="17" t="s">
        <v>305</v>
      </c>
      <c r="F22" s="8">
        <v>865.9</v>
      </c>
      <c r="G22" s="8">
        <v>375.9</v>
      </c>
      <c r="H22" s="90">
        <f t="shared" si="0"/>
        <v>43.411479385610349</v>
      </c>
    </row>
    <row r="23" spans="1:9" s="3" customFormat="1">
      <c r="A23" s="20" t="s">
        <v>11</v>
      </c>
      <c r="B23" s="45"/>
      <c r="C23" s="45"/>
      <c r="D23" s="20"/>
      <c r="E23" s="21" t="s">
        <v>246</v>
      </c>
      <c r="F23" s="7">
        <f>F24+F91+F132+F175+F279+F309</f>
        <v>315967</v>
      </c>
      <c r="G23" s="7">
        <f>G24+G91+G132+G175+G279+G309</f>
        <v>201767.10000000003</v>
      </c>
      <c r="H23" s="89">
        <f t="shared" si="0"/>
        <v>63.857016713770754</v>
      </c>
      <c r="I23" s="71"/>
    </row>
    <row r="24" spans="1:9" outlineLevel="1">
      <c r="A24" s="15" t="s">
        <v>11</v>
      </c>
      <c r="B24" s="16" t="s">
        <v>1</v>
      </c>
      <c r="C24" s="16"/>
      <c r="D24" s="15"/>
      <c r="E24" s="17" t="s">
        <v>250</v>
      </c>
      <c r="F24" s="8">
        <f>F25+F31+F44+F50+F55</f>
        <v>48048.3</v>
      </c>
      <c r="G24" s="8">
        <f>G25+G31+G44+G50+G55</f>
        <v>31447.5</v>
      </c>
      <c r="H24" s="90">
        <f t="shared" si="0"/>
        <v>65.449766172788628</v>
      </c>
    </row>
    <row r="25" spans="1:9" ht="38.25" outlineLevel="2">
      <c r="A25" s="15" t="s">
        <v>11</v>
      </c>
      <c r="B25" s="16" t="s">
        <v>12</v>
      </c>
      <c r="C25" s="16"/>
      <c r="D25" s="15"/>
      <c r="E25" s="17" t="s">
        <v>261</v>
      </c>
      <c r="F25" s="8">
        <f t="shared" ref="F25:G29" si="2">F26</f>
        <v>1792</v>
      </c>
      <c r="G25" s="8">
        <f t="shared" si="2"/>
        <v>1256.8</v>
      </c>
      <c r="H25" s="90">
        <f t="shared" si="0"/>
        <v>70.133928571428569</v>
      </c>
    </row>
    <row r="26" spans="1:9" ht="51" outlineLevel="3">
      <c r="A26" s="15" t="s">
        <v>11</v>
      </c>
      <c r="B26" s="16" t="s">
        <v>12</v>
      </c>
      <c r="C26" s="16" t="s">
        <v>13</v>
      </c>
      <c r="D26" s="15"/>
      <c r="E26" s="17" t="s">
        <v>262</v>
      </c>
      <c r="F26" s="8">
        <f t="shared" si="2"/>
        <v>1792</v>
      </c>
      <c r="G26" s="8">
        <f t="shared" si="2"/>
        <v>1256.8</v>
      </c>
      <c r="H26" s="90">
        <f t="shared" si="0"/>
        <v>70.133928571428569</v>
      </c>
    </row>
    <row r="27" spans="1:9" ht="38.25" outlineLevel="4">
      <c r="A27" s="15" t="s">
        <v>11</v>
      </c>
      <c r="B27" s="16" t="s">
        <v>12</v>
      </c>
      <c r="C27" s="16" t="s">
        <v>14</v>
      </c>
      <c r="D27" s="15"/>
      <c r="E27" s="17" t="s">
        <v>310</v>
      </c>
      <c r="F27" s="8">
        <f t="shared" si="2"/>
        <v>1792</v>
      </c>
      <c r="G27" s="8">
        <f t="shared" si="2"/>
        <v>1256.8</v>
      </c>
      <c r="H27" s="90">
        <f t="shared" si="0"/>
        <v>70.133928571428569</v>
      </c>
    </row>
    <row r="28" spans="1:9" ht="25.5" outlineLevel="5">
      <c r="A28" s="15" t="s">
        <v>11</v>
      </c>
      <c r="B28" s="16" t="s">
        <v>12</v>
      </c>
      <c r="C28" s="16" t="s">
        <v>15</v>
      </c>
      <c r="D28" s="15"/>
      <c r="E28" s="17" t="s">
        <v>311</v>
      </c>
      <c r="F28" s="8">
        <f t="shared" si="2"/>
        <v>1792</v>
      </c>
      <c r="G28" s="8">
        <f t="shared" si="2"/>
        <v>1256.8</v>
      </c>
      <c r="H28" s="90">
        <f t="shared" si="0"/>
        <v>70.133928571428569</v>
      </c>
    </row>
    <row r="29" spans="1:9" outlineLevel="6">
      <c r="A29" s="15" t="s">
        <v>11</v>
      </c>
      <c r="B29" s="16" t="s">
        <v>12</v>
      </c>
      <c r="C29" s="16" t="s">
        <v>16</v>
      </c>
      <c r="D29" s="15"/>
      <c r="E29" s="17" t="s">
        <v>312</v>
      </c>
      <c r="F29" s="8">
        <f t="shared" si="2"/>
        <v>1792</v>
      </c>
      <c r="G29" s="8">
        <f t="shared" si="2"/>
        <v>1256.8</v>
      </c>
      <c r="H29" s="90">
        <f t="shared" si="0"/>
        <v>70.133928571428569</v>
      </c>
    </row>
    <row r="30" spans="1:9" ht="63.75" outlineLevel="7">
      <c r="A30" s="15" t="s">
        <v>11</v>
      </c>
      <c r="B30" s="16" t="s">
        <v>12</v>
      </c>
      <c r="C30" s="16" t="s">
        <v>16</v>
      </c>
      <c r="D30" s="15" t="s">
        <v>6</v>
      </c>
      <c r="E30" s="17" t="s">
        <v>304</v>
      </c>
      <c r="F30" s="8">
        <v>1792</v>
      </c>
      <c r="G30" s="8">
        <v>1256.8</v>
      </c>
      <c r="H30" s="90">
        <f t="shared" si="0"/>
        <v>70.133928571428569</v>
      </c>
    </row>
    <row r="31" spans="1:9" ht="51" outlineLevel="2">
      <c r="A31" s="15" t="s">
        <v>11</v>
      </c>
      <c r="B31" s="16" t="s">
        <v>17</v>
      </c>
      <c r="C31" s="16"/>
      <c r="D31" s="15"/>
      <c r="E31" s="17" t="s">
        <v>263</v>
      </c>
      <c r="F31" s="8">
        <f>F32</f>
        <v>39777.699999999997</v>
      </c>
      <c r="G31" s="8">
        <f>G32</f>
        <v>26491.7</v>
      </c>
      <c r="H31" s="90">
        <f t="shared" si="0"/>
        <v>66.599376032299503</v>
      </c>
    </row>
    <row r="32" spans="1:9" ht="51" outlineLevel="3">
      <c r="A32" s="15" t="s">
        <v>11</v>
      </c>
      <c r="B32" s="16" t="s">
        <v>17</v>
      </c>
      <c r="C32" s="16" t="s">
        <v>13</v>
      </c>
      <c r="D32" s="15"/>
      <c r="E32" s="17" t="s">
        <v>262</v>
      </c>
      <c r="F32" s="8">
        <f>F33+F38</f>
        <v>39777.699999999997</v>
      </c>
      <c r="G32" s="8">
        <f>G33+G38</f>
        <v>26491.7</v>
      </c>
      <c r="H32" s="90">
        <f t="shared" si="0"/>
        <v>66.599376032299503</v>
      </c>
    </row>
    <row r="33" spans="1:8" ht="51" outlineLevel="4">
      <c r="A33" s="15" t="s">
        <v>11</v>
      </c>
      <c r="B33" s="16" t="s">
        <v>17</v>
      </c>
      <c r="C33" s="16" t="s">
        <v>18</v>
      </c>
      <c r="D33" s="15"/>
      <c r="E33" s="17" t="s">
        <v>313</v>
      </c>
      <c r="F33" s="8">
        <f t="shared" ref="F33:G34" si="3">F34</f>
        <v>350</v>
      </c>
      <c r="G33" s="8">
        <f t="shared" si="3"/>
        <v>239</v>
      </c>
      <c r="H33" s="90">
        <f t="shared" si="0"/>
        <v>68.285714285714278</v>
      </c>
    </row>
    <row r="34" spans="1:8" ht="63.75" outlineLevel="5">
      <c r="A34" s="15" t="s">
        <v>11</v>
      </c>
      <c r="B34" s="16" t="s">
        <v>17</v>
      </c>
      <c r="C34" s="16" t="s">
        <v>19</v>
      </c>
      <c r="D34" s="15"/>
      <c r="E34" s="17" t="s">
        <v>314</v>
      </c>
      <c r="F34" s="8">
        <f t="shared" si="3"/>
        <v>350</v>
      </c>
      <c r="G34" s="8">
        <f t="shared" si="3"/>
        <v>239</v>
      </c>
      <c r="H34" s="90">
        <f t="shared" si="0"/>
        <v>68.285714285714278</v>
      </c>
    </row>
    <row r="35" spans="1:8" ht="51" outlineLevel="6">
      <c r="A35" s="15" t="s">
        <v>11</v>
      </c>
      <c r="B35" s="16" t="s">
        <v>17</v>
      </c>
      <c r="C35" s="16" t="s">
        <v>20</v>
      </c>
      <c r="D35" s="15"/>
      <c r="E35" s="17" t="s">
        <v>315</v>
      </c>
      <c r="F35" s="8">
        <f>F36+F37</f>
        <v>350</v>
      </c>
      <c r="G35" s="8">
        <f>G36+G37</f>
        <v>239</v>
      </c>
      <c r="H35" s="90">
        <f t="shared" si="0"/>
        <v>68.285714285714278</v>
      </c>
    </row>
    <row r="36" spans="1:8" ht="63.75" outlineLevel="7">
      <c r="A36" s="15" t="s">
        <v>11</v>
      </c>
      <c r="B36" s="16" t="s">
        <v>17</v>
      </c>
      <c r="C36" s="16" t="s">
        <v>20</v>
      </c>
      <c r="D36" s="15" t="s">
        <v>6</v>
      </c>
      <c r="E36" s="17" t="s">
        <v>304</v>
      </c>
      <c r="F36" s="8">
        <v>284.60000000000002</v>
      </c>
      <c r="G36" s="8">
        <v>217.4</v>
      </c>
      <c r="H36" s="90">
        <f t="shared" si="0"/>
        <v>76.3879128601546</v>
      </c>
    </row>
    <row r="37" spans="1:8" ht="25.5" outlineLevel="7">
      <c r="A37" s="15" t="s">
        <v>11</v>
      </c>
      <c r="B37" s="16" t="s">
        <v>17</v>
      </c>
      <c r="C37" s="16" t="s">
        <v>20</v>
      </c>
      <c r="D37" s="15" t="s">
        <v>7</v>
      </c>
      <c r="E37" s="17" t="s">
        <v>305</v>
      </c>
      <c r="F37" s="8">
        <v>65.400000000000006</v>
      </c>
      <c r="G37" s="8">
        <v>21.6</v>
      </c>
      <c r="H37" s="90">
        <f t="shared" si="0"/>
        <v>33.027522935779821</v>
      </c>
    </row>
    <row r="38" spans="1:8" ht="38.25" outlineLevel="4">
      <c r="A38" s="15" t="s">
        <v>11</v>
      </c>
      <c r="B38" s="16" t="s">
        <v>17</v>
      </c>
      <c r="C38" s="16" t="s">
        <v>14</v>
      </c>
      <c r="D38" s="15"/>
      <c r="E38" s="17" t="s">
        <v>310</v>
      </c>
      <c r="F38" s="8">
        <f t="shared" ref="F38:G39" si="4">F39</f>
        <v>39427.699999999997</v>
      </c>
      <c r="G38" s="8">
        <f t="shared" si="4"/>
        <v>26252.7</v>
      </c>
      <c r="H38" s="90">
        <f t="shared" si="0"/>
        <v>66.584406394489164</v>
      </c>
    </row>
    <row r="39" spans="1:8" ht="25.5" outlineLevel="5">
      <c r="A39" s="15" t="s">
        <v>11</v>
      </c>
      <c r="B39" s="16" t="s">
        <v>17</v>
      </c>
      <c r="C39" s="16" t="s">
        <v>15</v>
      </c>
      <c r="D39" s="15"/>
      <c r="E39" s="17" t="s">
        <v>311</v>
      </c>
      <c r="F39" s="8">
        <f t="shared" si="4"/>
        <v>39427.699999999997</v>
      </c>
      <c r="G39" s="8">
        <f t="shared" si="4"/>
        <v>26252.7</v>
      </c>
      <c r="H39" s="90">
        <f t="shared" si="0"/>
        <v>66.584406394489164</v>
      </c>
    </row>
    <row r="40" spans="1:8" ht="63.75" outlineLevel="6">
      <c r="A40" s="15" t="s">
        <v>11</v>
      </c>
      <c r="B40" s="16" t="s">
        <v>17</v>
      </c>
      <c r="C40" s="16" t="s">
        <v>22</v>
      </c>
      <c r="D40" s="15"/>
      <c r="E40" s="17" t="s">
        <v>317</v>
      </c>
      <c r="F40" s="8">
        <f>F41+F42+F43</f>
        <v>39427.699999999997</v>
      </c>
      <c r="G40" s="8">
        <f>G41+G42+G43</f>
        <v>26252.7</v>
      </c>
      <c r="H40" s="90">
        <f t="shared" si="0"/>
        <v>66.584406394489164</v>
      </c>
    </row>
    <row r="41" spans="1:8" ht="63.75" outlineLevel="7">
      <c r="A41" s="15" t="s">
        <v>11</v>
      </c>
      <c r="B41" s="16" t="s">
        <v>17</v>
      </c>
      <c r="C41" s="16" t="s">
        <v>22</v>
      </c>
      <c r="D41" s="15" t="s">
        <v>6</v>
      </c>
      <c r="E41" s="17" t="s">
        <v>304</v>
      </c>
      <c r="F41" s="8">
        <v>31571.7</v>
      </c>
      <c r="G41" s="8">
        <v>20386.900000000001</v>
      </c>
      <c r="H41" s="90">
        <f t="shared" si="0"/>
        <v>64.573336247335433</v>
      </c>
    </row>
    <row r="42" spans="1:8" ht="24.75" customHeight="1" outlineLevel="7">
      <c r="A42" s="15" t="s">
        <v>11</v>
      </c>
      <c r="B42" s="16" t="s">
        <v>17</v>
      </c>
      <c r="C42" s="16" t="s">
        <v>22</v>
      </c>
      <c r="D42" s="15" t="s">
        <v>7</v>
      </c>
      <c r="E42" s="17" t="s">
        <v>305</v>
      </c>
      <c r="F42" s="8">
        <f>7531-25-50-1-1+25+50-10-36.6-52</f>
        <v>7430.4</v>
      </c>
      <c r="G42" s="8">
        <v>5476.3</v>
      </c>
      <c r="H42" s="90">
        <f t="shared" si="0"/>
        <v>73.701281223083555</v>
      </c>
    </row>
    <row r="43" spans="1:8" outlineLevel="7">
      <c r="A43" s="15" t="s">
        <v>11</v>
      </c>
      <c r="B43" s="16" t="s">
        <v>17</v>
      </c>
      <c r="C43" s="16" t="s">
        <v>22</v>
      </c>
      <c r="D43" s="15" t="s">
        <v>8</v>
      </c>
      <c r="E43" s="17" t="s">
        <v>306</v>
      </c>
      <c r="F43" s="8">
        <f>75+1+1+10+36.6+250+52</f>
        <v>425.6</v>
      </c>
      <c r="G43" s="8">
        <v>389.5</v>
      </c>
      <c r="H43" s="90">
        <f t="shared" si="0"/>
        <v>91.517857142857139</v>
      </c>
    </row>
    <row r="44" spans="1:8" outlineLevel="2">
      <c r="A44" s="15" t="s">
        <v>11</v>
      </c>
      <c r="B44" s="16" t="s">
        <v>23</v>
      </c>
      <c r="C44" s="16"/>
      <c r="D44" s="15"/>
      <c r="E44" s="17" t="s">
        <v>264</v>
      </c>
      <c r="F44" s="8">
        <f t="shared" ref="F44:G48" si="5">F45</f>
        <v>158.30000000000001</v>
      </c>
      <c r="G44" s="8">
        <f t="shared" si="5"/>
        <v>78.2</v>
      </c>
      <c r="H44" s="90">
        <f t="shared" si="0"/>
        <v>49.399873657612126</v>
      </c>
    </row>
    <row r="45" spans="1:8" ht="51" outlineLevel="3">
      <c r="A45" s="15" t="s">
        <v>11</v>
      </c>
      <c r="B45" s="16" t="s">
        <v>23</v>
      </c>
      <c r="C45" s="16" t="s">
        <v>13</v>
      </c>
      <c r="D45" s="15"/>
      <c r="E45" s="17" t="s">
        <v>262</v>
      </c>
      <c r="F45" s="8">
        <f t="shared" si="5"/>
        <v>158.30000000000001</v>
      </c>
      <c r="G45" s="8">
        <f t="shared" si="5"/>
        <v>78.2</v>
      </c>
      <c r="H45" s="90">
        <f t="shared" si="0"/>
        <v>49.399873657612126</v>
      </c>
    </row>
    <row r="46" spans="1:8" ht="51" outlineLevel="4">
      <c r="A46" s="15" t="s">
        <v>11</v>
      </c>
      <c r="B46" s="16" t="s">
        <v>23</v>
      </c>
      <c r="C46" s="16" t="s">
        <v>18</v>
      </c>
      <c r="D46" s="15"/>
      <c r="E46" s="17" t="s">
        <v>313</v>
      </c>
      <c r="F46" s="8">
        <f t="shared" si="5"/>
        <v>158.30000000000001</v>
      </c>
      <c r="G46" s="8">
        <f t="shared" si="5"/>
        <v>78.2</v>
      </c>
      <c r="H46" s="90">
        <f t="shared" si="0"/>
        <v>49.399873657612126</v>
      </c>
    </row>
    <row r="47" spans="1:8" ht="63.75" outlineLevel="5">
      <c r="A47" s="15" t="s">
        <v>11</v>
      </c>
      <c r="B47" s="16" t="s">
        <v>23</v>
      </c>
      <c r="C47" s="16" t="s">
        <v>19</v>
      </c>
      <c r="D47" s="15"/>
      <c r="E47" s="17" t="s">
        <v>314</v>
      </c>
      <c r="F47" s="8">
        <f t="shared" si="5"/>
        <v>158.30000000000001</v>
      </c>
      <c r="G47" s="8">
        <f t="shared" si="5"/>
        <v>78.2</v>
      </c>
      <c r="H47" s="90">
        <f t="shared" si="0"/>
        <v>49.399873657612126</v>
      </c>
    </row>
    <row r="48" spans="1:8" ht="51" outlineLevel="6">
      <c r="A48" s="15" t="s">
        <v>11</v>
      </c>
      <c r="B48" s="16" t="s">
        <v>23</v>
      </c>
      <c r="C48" s="16" t="s">
        <v>24</v>
      </c>
      <c r="D48" s="15"/>
      <c r="E48" s="17" t="s">
        <v>603</v>
      </c>
      <c r="F48" s="8">
        <f t="shared" si="5"/>
        <v>158.30000000000001</v>
      </c>
      <c r="G48" s="8">
        <f t="shared" si="5"/>
        <v>78.2</v>
      </c>
      <c r="H48" s="90">
        <f t="shared" si="0"/>
        <v>49.399873657612126</v>
      </c>
    </row>
    <row r="49" spans="1:8" ht="25.5" outlineLevel="7">
      <c r="A49" s="15" t="s">
        <v>11</v>
      </c>
      <c r="B49" s="16" t="s">
        <v>23</v>
      </c>
      <c r="C49" s="16" t="s">
        <v>24</v>
      </c>
      <c r="D49" s="15" t="s">
        <v>7</v>
      </c>
      <c r="E49" s="17" t="s">
        <v>305</v>
      </c>
      <c r="F49" s="8">
        <v>158.30000000000001</v>
      </c>
      <c r="G49" s="8">
        <v>78.2</v>
      </c>
      <c r="H49" s="90">
        <f t="shared" si="0"/>
        <v>49.399873657612126</v>
      </c>
    </row>
    <row r="50" spans="1:8" outlineLevel="2">
      <c r="A50" s="15" t="s">
        <v>11</v>
      </c>
      <c r="B50" s="16" t="s">
        <v>25</v>
      </c>
      <c r="C50" s="16"/>
      <c r="D50" s="15"/>
      <c r="E50" s="17" t="s">
        <v>265</v>
      </c>
      <c r="F50" s="8">
        <f t="shared" ref="F50:G53" si="6">F51</f>
        <v>300</v>
      </c>
      <c r="G50" s="8">
        <f t="shared" si="6"/>
        <v>0</v>
      </c>
      <c r="H50" s="90">
        <f t="shared" si="0"/>
        <v>0</v>
      </c>
    </row>
    <row r="51" spans="1:8" outlineLevel="3">
      <c r="A51" s="15" t="s">
        <v>11</v>
      </c>
      <c r="B51" s="16" t="s">
        <v>25</v>
      </c>
      <c r="C51" s="16" t="s">
        <v>3</v>
      </c>
      <c r="D51" s="15"/>
      <c r="E51" s="17" t="s">
        <v>260</v>
      </c>
      <c r="F51" s="8">
        <f t="shared" si="6"/>
        <v>300</v>
      </c>
      <c r="G51" s="8">
        <f t="shared" si="6"/>
        <v>0</v>
      </c>
      <c r="H51" s="90">
        <f t="shared" si="0"/>
        <v>0</v>
      </c>
    </row>
    <row r="52" spans="1:8" outlineLevel="4">
      <c r="A52" s="15" t="s">
        <v>11</v>
      </c>
      <c r="B52" s="16" t="s">
        <v>25</v>
      </c>
      <c r="C52" s="16" t="s">
        <v>26</v>
      </c>
      <c r="D52" s="15"/>
      <c r="E52" s="17" t="s">
        <v>265</v>
      </c>
      <c r="F52" s="8">
        <f t="shared" si="6"/>
        <v>300</v>
      </c>
      <c r="G52" s="8">
        <f t="shared" si="6"/>
        <v>0</v>
      </c>
      <c r="H52" s="90">
        <f t="shared" si="0"/>
        <v>0</v>
      </c>
    </row>
    <row r="53" spans="1:8" ht="25.5" outlineLevel="6">
      <c r="A53" s="15" t="s">
        <v>11</v>
      </c>
      <c r="B53" s="16" t="s">
        <v>25</v>
      </c>
      <c r="C53" s="16" t="s">
        <v>27</v>
      </c>
      <c r="D53" s="15"/>
      <c r="E53" s="17" t="s">
        <v>319</v>
      </c>
      <c r="F53" s="8">
        <f t="shared" si="6"/>
        <v>300</v>
      </c>
      <c r="G53" s="8">
        <f t="shared" si="6"/>
        <v>0</v>
      </c>
      <c r="H53" s="90">
        <f t="shared" si="0"/>
        <v>0</v>
      </c>
    </row>
    <row r="54" spans="1:8" outlineLevel="7">
      <c r="A54" s="15" t="s">
        <v>11</v>
      </c>
      <c r="B54" s="16" t="s">
        <v>25</v>
      </c>
      <c r="C54" s="16" t="s">
        <v>27</v>
      </c>
      <c r="D54" s="15" t="s">
        <v>8</v>
      </c>
      <c r="E54" s="17" t="s">
        <v>306</v>
      </c>
      <c r="F54" s="8">
        <v>300</v>
      </c>
      <c r="G54" s="8">
        <v>0</v>
      </c>
      <c r="H54" s="90">
        <f t="shared" si="0"/>
        <v>0</v>
      </c>
    </row>
    <row r="55" spans="1:8" outlineLevel="2">
      <c r="A55" s="15" t="s">
        <v>11</v>
      </c>
      <c r="B55" s="16" t="s">
        <v>28</v>
      </c>
      <c r="C55" s="16"/>
      <c r="D55" s="15"/>
      <c r="E55" s="17" t="s">
        <v>266</v>
      </c>
      <c r="F55" s="8">
        <f>F56+F65+F82</f>
        <v>6020.3</v>
      </c>
      <c r="G55" s="8">
        <f t="shared" ref="G55" si="7">G56+G65+G82</f>
        <v>3620.8</v>
      </c>
      <c r="H55" s="90">
        <f t="shared" si="0"/>
        <v>60.143182233443518</v>
      </c>
    </row>
    <row r="56" spans="1:8" ht="51" outlineLevel="3">
      <c r="A56" s="15" t="s">
        <v>11</v>
      </c>
      <c r="B56" s="16" t="s">
        <v>28</v>
      </c>
      <c r="C56" s="16" t="s">
        <v>29</v>
      </c>
      <c r="D56" s="15"/>
      <c r="E56" s="17" t="s">
        <v>585</v>
      </c>
      <c r="F56" s="8">
        <f t="shared" ref="F56:G57" si="8">F57</f>
        <v>3207.5</v>
      </c>
      <c r="G56" s="8">
        <f t="shared" si="8"/>
        <v>2123</v>
      </c>
      <c r="H56" s="90">
        <f t="shared" si="0"/>
        <v>66.18862042088854</v>
      </c>
    </row>
    <row r="57" spans="1:8" ht="25.5" outlineLevel="4">
      <c r="A57" s="15" t="s">
        <v>11</v>
      </c>
      <c r="B57" s="16" t="s">
        <v>28</v>
      </c>
      <c r="C57" s="16" t="s">
        <v>30</v>
      </c>
      <c r="D57" s="15"/>
      <c r="E57" s="17" t="s">
        <v>320</v>
      </c>
      <c r="F57" s="8">
        <f t="shared" si="8"/>
        <v>3207.5</v>
      </c>
      <c r="G57" s="8">
        <f t="shared" si="8"/>
        <v>2123</v>
      </c>
      <c r="H57" s="90">
        <f t="shared" si="0"/>
        <v>66.18862042088854</v>
      </c>
    </row>
    <row r="58" spans="1:8" ht="51" outlineLevel="5">
      <c r="A58" s="15" t="s">
        <v>11</v>
      </c>
      <c r="B58" s="16" t="s">
        <v>28</v>
      </c>
      <c r="C58" s="16" t="s">
        <v>31</v>
      </c>
      <c r="D58" s="15"/>
      <c r="E58" s="17" t="s">
        <v>322</v>
      </c>
      <c r="F58" s="8">
        <f>F59+F61+F63</f>
        <v>3207.5</v>
      </c>
      <c r="G58" s="8">
        <f>G59+G61+G63</f>
        <v>2123</v>
      </c>
      <c r="H58" s="90">
        <f t="shared" si="0"/>
        <v>66.18862042088854</v>
      </c>
    </row>
    <row r="59" spans="1:8" ht="38.25" outlineLevel="6">
      <c r="A59" s="15" t="s">
        <v>11</v>
      </c>
      <c r="B59" s="16" t="s">
        <v>28</v>
      </c>
      <c r="C59" s="16" t="s">
        <v>32</v>
      </c>
      <c r="D59" s="15"/>
      <c r="E59" s="17" t="s">
        <v>323</v>
      </c>
      <c r="F59" s="8">
        <f>F60</f>
        <v>100</v>
      </c>
      <c r="G59" s="8">
        <f>G60</f>
        <v>26</v>
      </c>
      <c r="H59" s="90">
        <f t="shared" si="0"/>
        <v>26</v>
      </c>
    </row>
    <row r="60" spans="1:8" ht="25.5" outlineLevel="7">
      <c r="A60" s="15" t="s">
        <v>11</v>
      </c>
      <c r="B60" s="16" t="s">
        <v>28</v>
      </c>
      <c r="C60" s="16" t="s">
        <v>32</v>
      </c>
      <c r="D60" s="15" t="s">
        <v>7</v>
      </c>
      <c r="E60" s="17" t="s">
        <v>305</v>
      </c>
      <c r="F60" s="8">
        <v>100</v>
      </c>
      <c r="G60" s="8">
        <v>26</v>
      </c>
      <c r="H60" s="90">
        <f t="shared" si="0"/>
        <v>26</v>
      </c>
    </row>
    <row r="61" spans="1:8" ht="51" outlineLevel="6">
      <c r="A61" s="15" t="s">
        <v>11</v>
      </c>
      <c r="B61" s="16" t="s">
        <v>28</v>
      </c>
      <c r="C61" s="16" t="s">
        <v>33</v>
      </c>
      <c r="D61" s="15"/>
      <c r="E61" s="17" t="s">
        <v>324</v>
      </c>
      <c r="F61" s="8">
        <f>F62</f>
        <v>150</v>
      </c>
      <c r="G61" s="8">
        <f>G62</f>
        <v>0</v>
      </c>
      <c r="H61" s="90">
        <f t="shared" si="0"/>
        <v>0</v>
      </c>
    </row>
    <row r="62" spans="1:8" ht="25.5" outlineLevel="7">
      <c r="A62" s="15" t="s">
        <v>11</v>
      </c>
      <c r="B62" s="16" t="s">
        <v>28</v>
      </c>
      <c r="C62" s="16" t="s">
        <v>33</v>
      </c>
      <c r="D62" s="15" t="s">
        <v>7</v>
      </c>
      <c r="E62" s="17" t="s">
        <v>305</v>
      </c>
      <c r="F62" s="8">
        <v>150</v>
      </c>
      <c r="G62" s="8">
        <v>0</v>
      </c>
      <c r="H62" s="90">
        <f t="shared" si="0"/>
        <v>0</v>
      </c>
    </row>
    <row r="63" spans="1:8" ht="25.5" outlineLevel="6">
      <c r="A63" s="15" t="s">
        <v>11</v>
      </c>
      <c r="B63" s="16" t="s">
        <v>28</v>
      </c>
      <c r="C63" s="16" t="s">
        <v>34</v>
      </c>
      <c r="D63" s="15"/>
      <c r="E63" s="17" t="s">
        <v>325</v>
      </c>
      <c r="F63" s="8">
        <f>F64</f>
        <v>2957.5</v>
      </c>
      <c r="G63" s="8">
        <f>G64</f>
        <v>2097</v>
      </c>
      <c r="H63" s="90">
        <f t="shared" si="0"/>
        <v>70.904480135249372</v>
      </c>
    </row>
    <row r="64" spans="1:8" ht="25.5" outlineLevel="7">
      <c r="A64" s="15" t="s">
        <v>11</v>
      </c>
      <c r="B64" s="16" t="s">
        <v>28</v>
      </c>
      <c r="C64" s="16" t="s">
        <v>34</v>
      </c>
      <c r="D64" s="15" t="s">
        <v>7</v>
      </c>
      <c r="E64" s="17" t="s">
        <v>305</v>
      </c>
      <c r="F64" s="8">
        <f>2340+617.5</f>
        <v>2957.5</v>
      </c>
      <c r="G64" s="8">
        <v>2097</v>
      </c>
      <c r="H64" s="90">
        <f t="shared" si="0"/>
        <v>70.904480135249372</v>
      </c>
    </row>
    <row r="65" spans="1:8" ht="51" outlineLevel="3">
      <c r="A65" s="15" t="s">
        <v>11</v>
      </c>
      <c r="B65" s="16" t="s">
        <v>28</v>
      </c>
      <c r="C65" s="16" t="s">
        <v>13</v>
      </c>
      <c r="D65" s="15"/>
      <c r="E65" s="17" t="s">
        <v>262</v>
      </c>
      <c r="F65" s="8">
        <f>F66+F73</f>
        <v>1375</v>
      </c>
      <c r="G65" s="8">
        <f>G66+G73</f>
        <v>889.8</v>
      </c>
      <c r="H65" s="90">
        <f t="shared" si="0"/>
        <v>64.712727272727264</v>
      </c>
    </row>
    <row r="66" spans="1:8" ht="51" outlineLevel="4">
      <c r="A66" s="15" t="s">
        <v>11</v>
      </c>
      <c r="B66" s="16" t="s">
        <v>28</v>
      </c>
      <c r="C66" s="16" t="s">
        <v>18</v>
      </c>
      <c r="D66" s="15"/>
      <c r="E66" s="17" t="s">
        <v>313</v>
      </c>
      <c r="F66" s="8">
        <f>F67</f>
        <v>487</v>
      </c>
      <c r="G66" s="8">
        <f>G67</f>
        <v>325.8</v>
      </c>
      <c r="H66" s="90">
        <f t="shared" si="0"/>
        <v>66.899383983572903</v>
      </c>
    </row>
    <row r="67" spans="1:8" ht="63.75" outlineLevel="5">
      <c r="A67" s="15" t="s">
        <v>11</v>
      </c>
      <c r="B67" s="16" t="s">
        <v>28</v>
      </c>
      <c r="C67" s="16" t="s">
        <v>19</v>
      </c>
      <c r="D67" s="15"/>
      <c r="E67" s="17" t="s">
        <v>314</v>
      </c>
      <c r="F67" s="8">
        <f>F68+F71</f>
        <v>487</v>
      </c>
      <c r="G67" s="8">
        <f>G68+G71</f>
        <v>325.8</v>
      </c>
      <c r="H67" s="90">
        <f t="shared" si="0"/>
        <v>66.899383983572903</v>
      </c>
    </row>
    <row r="68" spans="1:8" ht="63.75" outlineLevel="6">
      <c r="A68" s="15" t="s">
        <v>11</v>
      </c>
      <c r="B68" s="16" t="s">
        <v>28</v>
      </c>
      <c r="C68" s="16" t="s">
        <v>37</v>
      </c>
      <c r="D68" s="15"/>
      <c r="E68" s="17" t="s">
        <v>329</v>
      </c>
      <c r="F68" s="8">
        <f>F69+F70</f>
        <v>217</v>
      </c>
      <c r="G68" s="8">
        <f>G69+G70</f>
        <v>55.8</v>
      </c>
      <c r="H68" s="90">
        <f t="shared" si="0"/>
        <v>25.714285714285712</v>
      </c>
    </row>
    <row r="69" spans="1:8" ht="63.75" outlineLevel="7">
      <c r="A69" s="15" t="s">
        <v>11</v>
      </c>
      <c r="B69" s="16" t="s">
        <v>28</v>
      </c>
      <c r="C69" s="16" t="s">
        <v>37</v>
      </c>
      <c r="D69" s="15" t="s">
        <v>6</v>
      </c>
      <c r="E69" s="17" t="s">
        <v>304</v>
      </c>
      <c r="F69" s="8">
        <v>167.9</v>
      </c>
      <c r="G69" s="8">
        <v>55.8</v>
      </c>
      <c r="H69" s="90">
        <f t="shared" si="0"/>
        <v>33.23406789755807</v>
      </c>
    </row>
    <row r="70" spans="1:8" ht="25.5" outlineLevel="7">
      <c r="A70" s="15" t="s">
        <v>11</v>
      </c>
      <c r="B70" s="16" t="s">
        <v>28</v>
      </c>
      <c r="C70" s="16" t="s">
        <v>37</v>
      </c>
      <c r="D70" s="15" t="s">
        <v>7</v>
      </c>
      <c r="E70" s="17" t="s">
        <v>305</v>
      </c>
      <c r="F70" s="8">
        <v>49.1</v>
      </c>
      <c r="G70" s="8">
        <v>0</v>
      </c>
      <c r="H70" s="90">
        <f t="shared" si="0"/>
        <v>0</v>
      </c>
    </row>
    <row r="71" spans="1:8" ht="25.5" outlineLevel="6">
      <c r="A71" s="15" t="s">
        <v>11</v>
      </c>
      <c r="B71" s="16" t="s">
        <v>28</v>
      </c>
      <c r="C71" s="16" t="s">
        <v>38</v>
      </c>
      <c r="D71" s="15"/>
      <c r="E71" s="17" t="s">
        <v>330</v>
      </c>
      <c r="F71" s="8">
        <f>F72</f>
        <v>270</v>
      </c>
      <c r="G71" s="8">
        <f>G72</f>
        <v>270</v>
      </c>
      <c r="H71" s="90">
        <f t="shared" si="0"/>
        <v>100</v>
      </c>
    </row>
    <row r="72" spans="1:8" ht="25.5" outlineLevel="7">
      <c r="A72" s="15" t="s">
        <v>11</v>
      </c>
      <c r="B72" s="16" t="s">
        <v>28</v>
      </c>
      <c r="C72" s="16" t="s">
        <v>38</v>
      </c>
      <c r="D72" s="15" t="s">
        <v>39</v>
      </c>
      <c r="E72" s="17" t="s">
        <v>331</v>
      </c>
      <c r="F72" s="8">
        <f>220+50</f>
        <v>270</v>
      </c>
      <c r="G72" s="8">
        <v>270</v>
      </c>
      <c r="H72" s="90">
        <f t="shared" si="0"/>
        <v>100</v>
      </c>
    </row>
    <row r="73" spans="1:8" ht="38.25" outlineLevel="4">
      <c r="A73" s="15" t="s">
        <v>11</v>
      </c>
      <c r="B73" s="16" t="s">
        <v>28</v>
      </c>
      <c r="C73" s="16" t="s">
        <v>40</v>
      </c>
      <c r="D73" s="15"/>
      <c r="E73" s="17" t="s">
        <v>333</v>
      </c>
      <c r="F73" s="8">
        <f>F74+F79</f>
        <v>888</v>
      </c>
      <c r="G73" s="8">
        <f>G74+G79</f>
        <v>564</v>
      </c>
      <c r="H73" s="90">
        <f t="shared" si="0"/>
        <v>63.513513513513509</v>
      </c>
    </row>
    <row r="74" spans="1:8" ht="25.5" outlineLevel="5">
      <c r="A74" s="15" t="s">
        <v>11</v>
      </c>
      <c r="B74" s="16" t="s">
        <v>28</v>
      </c>
      <c r="C74" s="16" t="s">
        <v>41</v>
      </c>
      <c r="D74" s="15"/>
      <c r="E74" s="17" t="s">
        <v>334</v>
      </c>
      <c r="F74" s="8">
        <f>F75+F77</f>
        <v>400</v>
      </c>
      <c r="G74" s="8">
        <f>G75+G77</f>
        <v>256</v>
      </c>
      <c r="H74" s="90">
        <f t="shared" si="0"/>
        <v>64</v>
      </c>
    </row>
    <row r="75" spans="1:8" ht="38.25" outlineLevel="6">
      <c r="A75" s="15" t="s">
        <v>11</v>
      </c>
      <c r="B75" s="16" t="s">
        <v>28</v>
      </c>
      <c r="C75" s="16" t="s">
        <v>42</v>
      </c>
      <c r="D75" s="15"/>
      <c r="E75" s="17" t="s">
        <v>335</v>
      </c>
      <c r="F75" s="8">
        <f>F76</f>
        <v>200</v>
      </c>
      <c r="G75" s="8">
        <f>G76</f>
        <v>86.9</v>
      </c>
      <c r="H75" s="90">
        <f t="shared" si="0"/>
        <v>43.45</v>
      </c>
    </row>
    <row r="76" spans="1:8" ht="25.5" outlineLevel="7">
      <c r="A76" s="15" t="s">
        <v>11</v>
      </c>
      <c r="B76" s="16" t="s">
        <v>28</v>
      </c>
      <c r="C76" s="16" t="s">
        <v>42</v>
      </c>
      <c r="D76" s="15" t="s">
        <v>7</v>
      </c>
      <c r="E76" s="17" t="s">
        <v>305</v>
      </c>
      <c r="F76" s="8">
        <v>200</v>
      </c>
      <c r="G76" s="8">
        <v>86.9</v>
      </c>
      <c r="H76" s="90">
        <f t="shared" si="0"/>
        <v>43.45</v>
      </c>
    </row>
    <row r="77" spans="1:8" ht="38.25" outlineLevel="6">
      <c r="A77" s="15" t="s">
        <v>11</v>
      </c>
      <c r="B77" s="16" t="s">
        <v>28</v>
      </c>
      <c r="C77" s="16" t="s">
        <v>43</v>
      </c>
      <c r="D77" s="15"/>
      <c r="E77" s="17" t="s">
        <v>336</v>
      </c>
      <c r="F77" s="8">
        <f>F78</f>
        <v>200</v>
      </c>
      <c r="G77" s="8">
        <f>G78</f>
        <v>169.1</v>
      </c>
      <c r="H77" s="90">
        <f t="shared" si="0"/>
        <v>84.55</v>
      </c>
    </row>
    <row r="78" spans="1:8" ht="25.5" outlineLevel="7">
      <c r="A78" s="15" t="s">
        <v>11</v>
      </c>
      <c r="B78" s="16" t="s">
        <v>28</v>
      </c>
      <c r="C78" s="16" t="s">
        <v>43</v>
      </c>
      <c r="D78" s="15" t="s">
        <v>7</v>
      </c>
      <c r="E78" s="17" t="s">
        <v>305</v>
      </c>
      <c r="F78" s="8">
        <v>200</v>
      </c>
      <c r="G78" s="8">
        <v>169.1</v>
      </c>
      <c r="H78" s="90">
        <f t="shared" si="0"/>
        <v>84.55</v>
      </c>
    </row>
    <row r="79" spans="1:8" ht="51" outlineLevel="7">
      <c r="A79" s="15" t="s">
        <v>11</v>
      </c>
      <c r="B79" s="16" t="s">
        <v>28</v>
      </c>
      <c r="C79" s="16" t="s">
        <v>132</v>
      </c>
      <c r="D79" s="15"/>
      <c r="E79" s="17" t="s">
        <v>425</v>
      </c>
      <c r="F79" s="8">
        <f t="shared" ref="F79:G80" si="9">F80</f>
        <v>488</v>
      </c>
      <c r="G79" s="8">
        <f t="shared" si="9"/>
        <v>308</v>
      </c>
      <c r="H79" s="90">
        <f t="shared" ref="H79:H142" si="10">G79/F79*100</f>
        <v>63.114754098360656</v>
      </c>
    </row>
    <row r="80" spans="1:8" ht="38.25" outlineLevel="7">
      <c r="A80" s="15" t="s">
        <v>11</v>
      </c>
      <c r="B80" s="16" t="s">
        <v>28</v>
      </c>
      <c r="C80" s="16" t="s">
        <v>140</v>
      </c>
      <c r="D80" s="15"/>
      <c r="E80" s="17" t="s">
        <v>534</v>
      </c>
      <c r="F80" s="8">
        <f t="shared" si="9"/>
        <v>488</v>
      </c>
      <c r="G80" s="8">
        <f t="shared" si="9"/>
        <v>308</v>
      </c>
      <c r="H80" s="90">
        <f t="shared" si="10"/>
        <v>63.114754098360656</v>
      </c>
    </row>
    <row r="81" spans="1:9" outlineLevel="7">
      <c r="A81" s="15" t="s">
        <v>11</v>
      </c>
      <c r="B81" s="16" t="s">
        <v>28</v>
      </c>
      <c r="C81" s="16" t="s">
        <v>140</v>
      </c>
      <c r="D81" s="15" t="s">
        <v>21</v>
      </c>
      <c r="E81" s="17" t="s">
        <v>316</v>
      </c>
      <c r="F81" s="8">
        <v>488</v>
      </c>
      <c r="G81" s="8">
        <v>308</v>
      </c>
      <c r="H81" s="90">
        <f t="shared" si="10"/>
        <v>63.114754098360656</v>
      </c>
    </row>
    <row r="82" spans="1:9" s="12" customFormat="1" ht="38.25" outlineLevel="3">
      <c r="A82" s="15" t="s">
        <v>11</v>
      </c>
      <c r="B82" s="16" t="s">
        <v>28</v>
      </c>
      <c r="C82" s="16" t="s">
        <v>675</v>
      </c>
      <c r="D82" s="15"/>
      <c r="E82" s="52" t="s">
        <v>544</v>
      </c>
      <c r="F82" s="8">
        <f>F83+F87</f>
        <v>1437.8</v>
      </c>
      <c r="G82" s="8">
        <f t="shared" ref="G82" si="11">G83+G87</f>
        <v>608</v>
      </c>
      <c r="H82" s="90">
        <f t="shared" si="10"/>
        <v>42.286827096953687</v>
      </c>
      <c r="I82" s="69"/>
    </row>
    <row r="83" spans="1:9" s="12" customFormat="1" ht="51" outlineLevel="4">
      <c r="A83" s="15" t="s">
        <v>11</v>
      </c>
      <c r="B83" s="16" t="s">
        <v>28</v>
      </c>
      <c r="C83" s="16" t="s">
        <v>676</v>
      </c>
      <c r="D83" s="15"/>
      <c r="E83" s="52" t="s">
        <v>677</v>
      </c>
      <c r="F83" s="8">
        <f>F84</f>
        <v>608</v>
      </c>
      <c r="G83" s="8">
        <f t="shared" ref="G83" si="12">G84</f>
        <v>608</v>
      </c>
      <c r="H83" s="90">
        <f t="shared" si="10"/>
        <v>100</v>
      </c>
      <c r="I83" s="69"/>
    </row>
    <row r="84" spans="1:9" s="12" customFormat="1" ht="25.5" outlineLevel="5">
      <c r="A84" s="15" t="s">
        <v>11</v>
      </c>
      <c r="B84" s="16" t="s">
        <v>28</v>
      </c>
      <c r="C84" s="16" t="s">
        <v>678</v>
      </c>
      <c r="D84" s="15"/>
      <c r="E84" s="52" t="s">
        <v>342</v>
      </c>
      <c r="F84" s="8">
        <f>F85</f>
        <v>608</v>
      </c>
      <c r="G84" s="8">
        <f t="shared" ref="G84" si="13">G85</f>
        <v>608</v>
      </c>
      <c r="H84" s="90">
        <f t="shared" si="10"/>
        <v>100</v>
      </c>
      <c r="I84" s="69"/>
    </row>
    <row r="85" spans="1:9" s="12" customFormat="1" ht="38.25" outlineLevel="6">
      <c r="A85" s="15" t="s">
        <v>11</v>
      </c>
      <c r="B85" s="16" t="s">
        <v>28</v>
      </c>
      <c r="C85" s="16" t="s">
        <v>679</v>
      </c>
      <c r="D85" s="15"/>
      <c r="E85" s="52" t="s">
        <v>680</v>
      </c>
      <c r="F85" s="8">
        <f>F86</f>
        <v>608</v>
      </c>
      <c r="G85" s="8">
        <f t="shared" ref="G85" si="14">G86</f>
        <v>608</v>
      </c>
      <c r="H85" s="90">
        <f t="shared" si="10"/>
        <v>100</v>
      </c>
      <c r="I85" s="69"/>
    </row>
    <row r="86" spans="1:9" s="12" customFormat="1" ht="25.5" outlineLevel="7">
      <c r="A86" s="15" t="s">
        <v>11</v>
      </c>
      <c r="B86" s="16" t="s">
        <v>28</v>
      </c>
      <c r="C86" s="16" t="s">
        <v>679</v>
      </c>
      <c r="D86" s="15" t="s">
        <v>7</v>
      </c>
      <c r="E86" s="52" t="s">
        <v>305</v>
      </c>
      <c r="F86" s="8">
        <v>608</v>
      </c>
      <c r="G86" s="8">
        <v>608</v>
      </c>
      <c r="H86" s="90">
        <f t="shared" si="10"/>
        <v>100</v>
      </c>
      <c r="I86" s="69"/>
    </row>
    <row r="87" spans="1:9" s="12" customFormat="1" ht="51" outlineLevel="4">
      <c r="A87" s="15" t="s">
        <v>11</v>
      </c>
      <c r="B87" s="16" t="s">
        <v>28</v>
      </c>
      <c r="C87" s="16" t="s">
        <v>681</v>
      </c>
      <c r="D87" s="15"/>
      <c r="E87" s="52" t="s">
        <v>546</v>
      </c>
      <c r="F87" s="8">
        <f>F88</f>
        <v>829.8</v>
      </c>
      <c r="G87" s="8">
        <f t="shared" ref="G87" si="15">G88</f>
        <v>0</v>
      </c>
      <c r="H87" s="90">
        <f t="shared" si="10"/>
        <v>0</v>
      </c>
      <c r="I87" s="69"/>
    </row>
    <row r="88" spans="1:9" s="12" customFormat="1" ht="65.25" customHeight="1" outlineLevel="4">
      <c r="A88" s="15" t="s">
        <v>11</v>
      </c>
      <c r="B88" s="16" t="s">
        <v>28</v>
      </c>
      <c r="C88" s="16" t="s">
        <v>682</v>
      </c>
      <c r="D88" s="15"/>
      <c r="E88" s="52" t="s">
        <v>683</v>
      </c>
      <c r="F88" s="8">
        <f>F89</f>
        <v>829.8</v>
      </c>
      <c r="G88" s="8">
        <f t="shared" ref="G88" si="16">G89</f>
        <v>0</v>
      </c>
      <c r="H88" s="90">
        <f t="shared" si="10"/>
        <v>0</v>
      </c>
      <c r="I88" s="69"/>
    </row>
    <row r="89" spans="1:9" s="12" customFormat="1" ht="51" outlineLevel="4">
      <c r="A89" s="15" t="s">
        <v>11</v>
      </c>
      <c r="B89" s="16" t="s">
        <v>28</v>
      </c>
      <c r="C89" s="16" t="s">
        <v>684</v>
      </c>
      <c r="D89" s="15"/>
      <c r="E89" s="52" t="s">
        <v>685</v>
      </c>
      <c r="F89" s="8">
        <f>F90</f>
        <v>829.8</v>
      </c>
      <c r="G89" s="8">
        <f t="shared" ref="G89" si="17">G90</f>
        <v>0</v>
      </c>
      <c r="H89" s="90">
        <f t="shared" si="10"/>
        <v>0</v>
      </c>
      <c r="I89" s="69"/>
    </row>
    <row r="90" spans="1:9" s="12" customFormat="1" ht="25.5" outlineLevel="4">
      <c r="A90" s="15" t="s">
        <v>11</v>
      </c>
      <c r="B90" s="16" t="s">
        <v>28</v>
      </c>
      <c r="C90" s="16" t="s">
        <v>684</v>
      </c>
      <c r="D90" s="15" t="s">
        <v>7</v>
      </c>
      <c r="E90" s="52" t="s">
        <v>305</v>
      </c>
      <c r="F90" s="8">
        <v>829.8</v>
      </c>
      <c r="G90" s="8">
        <v>0</v>
      </c>
      <c r="H90" s="90">
        <f t="shared" si="10"/>
        <v>0</v>
      </c>
      <c r="I90" s="69"/>
    </row>
    <row r="91" spans="1:9" ht="25.5" outlineLevel="1">
      <c r="A91" s="15" t="s">
        <v>11</v>
      </c>
      <c r="B91" s="16" t="s">
        <v>51</v>
      </c>
      <c r="C91" s="16"/>
      <c r="D91" s="15"/>
      <c r="E91" s="17" t="s">
        <v>251</v>
      </c>
      <c r="F91" s="8">
        <f>F92+F98+F118</f>
        <v>3108.2</v>
      </c>
      <c r="G91" s="8">
        <f>G92+G98+G118</f>
        <v>2067.5</v>
      </c>
      <c r="H91" s="90">
        <f t="shared" si="10"/>
        <v>66.517598610128047</v>
      </c>
    </row>
    <row r="92" spans="1:9" outlineLevel="2">
      <c r="A92" s="15" t="s">
        <v>11</v>
      </c>
      <c r="B92" s="16" t="s">
        <v>52</v>
      </c>
      <c r="C92" s="16"/>
      <c r="D92" s="15"/>
      <c r="E92" s="17" t="s">
        <v>269</v>
      </c>
      <c r="F92" s="8">
        <f>F93</f>
        <v>901.5</v>
      </c>
      <c r="G92" s="8">
        <f t="shared" ref="G92:G95" si="18">G93</f>
        <v>601.5</v>
      </c>
      <c r="H92" s="90">
        <f t="shared" si="10"/>
        <v>66.722129783693845</v>
      </c>
    </row>
    <row r="93" spans="1:9" ht="51" outlineLevel="3">
      <c r="A93" s="15" t="s">
        <v>11</v>
      </c>
      <c r="B93" s="16" t="s">
        <v>52</v>
      </c>
      <c r="C93" s="16" t="s">
        <v>13</v>
      </c>
      <c r="D93" s="15"/>
      <c r="E93" s="17" t="s">
        <v>262</v>
      </c>
      <c r="F93" s="8">
        <f>F94</f>
        <v>901.5</v>
      </c>
      <c r="G93" s="8">
        <f t="shared" si="18"/>
        <v>601.5</v>
      </c>
      <c r="H93" s="90">
        <f t="shared" si="10"/>
        <v>66.722129783693845</v>
      </c>
    </row>
    <row r="94" spans="1:9" ht="51" outlineLevel="4">
      <c r="A94" s="15" t="s">
        <v>11</v>
      </c>
      <c r="B94" s="16" t="s">
        <v>52</v>
      </c>
      <c r="C94" s="16" t="s">
        <v>18</v>
      </c>
      <c r="D94" s="15"/>
      <c r="E94" s="17" t="s">
        <v>313</v>
      </c>
      <c r="F94" s="8">
        <f>F95</f>
        <v>901.5</v>
      </c>
      <c r="G94" s="8">
        <f t="shared" si="18"/>
        <v>601.5</v>
      </c>
      <c r="H94" s="90">
        <f t="shared" si="10"/>
        <v>66.722129783693845</v>
      </c>
    </row>
    <row r="95" spans="1:9" ht="63.75" outlineLevel="5">
      <c r="A95" s="15" t="s">
        <v>11</v>
      </c>
      <c r="B95" s="16" t="s">
        <v>52</v>
      </c>
      <c r="C95" s="16" t="s">
        <v>19</v>
      </c>
      <c r="D95" s="15"/>
      <c r="E95" s="17" t="s">
        <v>314</v>
      </c>
      <c r="F95" s="8">
        <f>F96</f>
        <v>901.5</v>
      </c>
      <c r="G95" s="8">
        <f t="shared" si="18"/>
        <v>601.5</v>
      </c>
      <c r="H95" s="90">
        <f t="shared" si="10"/>
        <v>66.722129783693845</v>
      </c>
    </row>
    <row r="96" spans="1:9" ht="38.25" outlineLevel="6">
      <c r="A96" s="15" t="s">
        <v>11</v>
      </c>
      <c r="B96" s="16" t="s">
        <v>52</v>
      </c>
      <c r="C96" s="16" t="s">
        <v>583</v>
      </c>
      <c r="D96" s="15"/>
      <c r="E96" s="17" t="s">
        <v>351</v>
      </c>
      <c r="F96" s="8">
        <f>F97</f>
        <v>901.5</v>
      </c>
      <c r="G96" s="8">
        <f>G97</f>
        <v>601.5</v>
      </c>
      <c r="H96" s="90">
        <f t="shared" si="10"/>
        <v>66.722129783693845</v>
      </c>
    </row>
    <row r="97" spans="1:8" ht="63.75" outlineLevel="7">
      <c r="A97" s="15" t="s">
        <v>11</v>
      </c>
      <c r="B97" s="16" t="s">
        <v>52</v>
      </c>
      <c r="C97" s="16" t="s">
        <v>583</v>
      </c>
      <c r="D97" s="15" t="s">
        <v>6</v>
      </c>
      <c r="E97" s="17" t="s">
        <v>304</v>
      </c>
      <c r="F97" s="8">
        <v>901.5</v>
      </c>
      <c r="G97" s="8">
        <v>601.5</v>
      </c>
      <c r="H97" s="90">
        <f t="shared" si="10"/>
        <v>66.722129783693845</v>
      </c>
    </row>
    <row r="98" spans="1:8" ht="38.25" customHeight="1" outlineLevel="2">
      <c r="A98" s="15" t="s">
        <v>11</v>
      </c>
      <c r="B98" s="16" t="s">
        <v>58</v>
      </c>
      <c r="C98" s="16"/>
      <c r="D98" s="15"/>
      <c r="E98" s="17" t="s">
        <v>622</v>
      </c>
      <c r="F98" s="8">
        <f>F99</f>
        <v>2086.6999999999998</v>
      </c>
      <c r="G98" s="8">
        <f>G99</f>
        <v>1466</v>
      </c>
      <c r="H98" s="90">
        <f t="shared" si="10"/>
        <v>70.254468778454026</v>
      </c>
    </row>
    <row r="99" spans="1:8" ht="76.5" outlineLevel="3">
      <c r="A99" s="15" t="s">
        <v>11</v>
      </c>
      <c r="B99" s="16" t="s">
        <v>58</v>
      </c>
      <c r="C99" s="16" t="s">
        <v>54</v>
      </c>
      <c r="D99" s="15"/>
      <c r="E99" s="17" t="s">
        <v>270</v>
      </c>
      <c r="F99" s="8">
        <f>F105+F109+F100</f>
        <v>2086.6999999999998</v>
      </c>
      <c r="G99" s="8">
        <f>G105+G109+G100</f>
        <v>1466</v>
      </c>
      <c r="H99" s="90">
        <f t="shared" si="10"/>
        <v>70.254468778454026</v>
      </c>
    </row>
    <row r="100" spans="1:8" ht="63.75" outlineLevel="4">
      <c r="A100" s="15" t="s">
        <v>11</v>
      </c>
      <c r="B100" s="16" t="s">
        <v>58</v>
      </c>
      <c r="C100" s="16" t="s">
        <v>55</v>
      </c>
      <c r="D100" s="15"/>
      <c r="E100" s="17" t="s">
        <v>352</v>
      </c>
      <c r="F100" s="8">
        <f t="shared" ref="F100:G101" si="19">F101</f>
        <v>1936.6999999999998</v>
      </c>
      <c r="G100" s="8">
        <f t="shared" si="19"/>
        <v>1366</v>
      </c>
      <c r="H100" s="90">
        <f t="shared" si="10"/>
        <v>70.532348840811693</v>
      </c>
    </row>
    <row r="101" spans="1:8" ht="38.25" outlineLevel="5">
      <c r="A101" s="15" t="s">
        <v>11</v>
      </c>
      <c r="B101" s="16" t="s">
        <v>58</v>
      </c>
      <c r="C101" s="16" t="s">
        <v>56</v>
      </c>
      <c r="D101" s="15"/>
      <c r="E101" s="17" t="s">
        <v>353</v>
      </c>
      <c r="F101" s="8">
        <f t="shared" si="19"/>
        <v>1936.6999999999998</v>
      </c>
      <c r="G101" s="8">
        <f t="shared" si="19"/>
        <v>1366</v>
      </c>
      <c r="H101" s="90">
        <f t="shared" si="10"/>
        <v>70.532348840811693</v>
      </c>
    </row>
    <row r="102" spans="1:8" ht="25.5" outlineLevel="6">
      <c r="A102" s="15" t="s">
        <v>11</v>
      </c>
      <c r="B102" s="16" t="s">
        <v>58</v>
      </c>
      <c r="C102" s="16" t="s">
        <v>57</v>
      </c>
      <c r="D102" s="15"/>
      <c r="E102" s="17" t="s">
        <v>354</v>
      </c>
      <c r="F102" s="8">
        <f>F103+F104</f>
        <v>1936.6999999999998</v>
      </c>
      <c r="G102" s="8">
        <f>G103+G104</f>
        <v>1366</v>
      </c>
      <c r="H102" s="90">
        <f t="shared" si="10"/>
        <v>70.532348840811693</v>
      </c>
    </row>
    <row r="103" spans="1:8" ht="63.75" outlineLevel="7">
      <c r="A103" s="15" t="s">
        <v>11</v>
      </c>
      <c r="B103" s="16" t="s">
        <v>58</v>
      </c>
      <c r="C103" s="16" t="s">
        <v>57</v>
      </c>
      <c r="D103" s="15" t="s">
        <v>6</v>
      </c>
      <c r="E103" s="17" t="s">
        <v>304</v>
      </c>
      <c r="F103" s="8">
        <v>1864.6</v>
      </c>
      <c r="G103" s="8">
        <v>1302.2</v>
      </c>
      <c r="H103" s="90">
        <f t="shared" si="10"/>
        <v>69.838034967285211</v>
      </c>
    </row>
    <row r="104" spans="1:8" ht="25.5" outlineLevel="7">
      <c r="A104" s="15" t="s">
        <v>11</v>
      </c>
      <c r="B104" s="16" t="s">
        <v>58</v>
      </c>
      <c r="C104" s="16" t="s">
        <v>57</v>
      </c>
      <c r="D104" s="15" t="s">
        <v>7</v>
      </c>
      <c r="E104" s="17" t="s">
        <v>305</v>
      </c>
      <c r="F104" s="8">
        <v>72.099999999999994</v>
      </c>
      <c r="G104" s="8">
        <v>63.8</v>
      </c>
      <c r="H104" s="90">
        <f t="shared" si="10"/>
        <v>88.488210818307905</v>
      </c>
    </row>
    <row r="105" spans="1:8" ht="38.25" outlineLevel="4">
      <c r="A105" s="15" t="s">
        <v>11</v>
      </c>
      <c r="B105" s="16" t="s">
        <v>58</v>
      </c>
      <c r="C105" s="16" t="s">
        <v>59</v>
      </c>
      <c r="D105" s="15"/>
      <c r="E105" s="17" t="s">
        <v>355</v>
      </c>
      <c r="F105" s="8">
        <f t="shared" ref="F105:G107" si="20">F106</f>
        <v>50</v>
      </c>
      <c r="G105" s="8">
        <f t="shared" si="20"/>
        <v>0</v>
      </c>
      <c r="H105" s="90">
        <f t="shared" si="10"/>
        <v>0</v>
      </c>
    </row>
    <row r="106" spans="1:8" ht="51" outlineLevel="5">
      <c r="A106" s="15" t="s">
        <v>11</v>
      </c>
      <c r="B106" s="16" t="s">
        <v>58</v>
      </c>
      <c r="C106" s="16" t="s">
        <v>60</v>
      </c>
      <c r="D106" s="15"/>
      <c r="E106" s="17" t="s">
        <v>356</v>
      </c>
      <c r="F106" s="8">
        <f t="shared" si="20"/>
        <v>50</v>
      </c>
      <c r="G106" s="8">
        <f t="shared" si="20"/>
        <v>0</v>
      </c>
      <c r="H106" s="90">
        <f t="shared" si="10"/>
        <v>0</v>
      </c>
    </row>
    <row r="107" spans="1:8" ht="25.5" outlineLevel="6">
      <c r="A107" s="15" t="s">
        <v>11</v>
      </c>
      <c r="B107" s="16" t="s">
        <v>58</v>
      </c>
      <c r="C107" s="16" t="s">
        <v>61</v>
      </c>
      <c r="D107" s="15"/>
      <c r="E107" s="17" t="s">
        <v>357</v>
      </c>
      <c r="F107" s="8">
        <f t="shared" si="20"/>
        <v>50</v>
      </c>
      <c r="G107" s="8">
        <f t="shared" si="20"/>
        <v>0</v>
      </c>
      <c r="H107" s="90">
        <f t="shared" si="10"/>
        <v>0</v>
      </c>
    </row>
    <row r="108" spans="1:8" ht="25.5" outlineLevel="7">
      <c r="A108" s="15" t="s">
        <v>11</v>
      </c>
      <c r="B108" s="16" t="s">
        <v>58</v>
      </c>
      <c r="C108" s="16" t="s">
        <v>61</v>
      </c>
      <c r="D108" s="15" t="s">
        <v>7</v>
      </c>
      <c r="E108" s="17" t="s">
        <v>305</v>
      </c>
      <c r="F108" s="8">
        <v>50</v>
      </c>
      <c r="G108" s="8">
        <v>0</v>
      </c>
      <c r="H108" s="90">
        <f t="shared" si="10"/>
        <v>0</v>
      </c>
    </row>
    <row r="109" spans="1:8" ht="25.5" outlineLevel="4">
      <c r="A109" s="15" t="s">
        <v>11</v>
      </c>
      <c r="B109" s="16" t="s">
        <v>58</v>
      </c>
      <c r="C109" s="16" t="s">
        <v>62</v>
      </c>
      <c r="D109" s="15"/>
      <c r="E109" s="17" t="s">
        <v>358</v>
      </c>
      <c r="F109" s="8">
        <f>F110+F115</f>
        <v>100</v>
      </c>
      <c r="G109" s="8">
        <f>G110+G115</f>
        <v>100</v>
      </c>
      <c r="H109" s="90">
        <f t="shared" si="10"/>
        <v>100</v>
      </c>
    </row>
    <row r="110" spans="1:8" ht="38.25" outlineLevel="5">
      <c r="A110" s="15" t="s">
        <v>11</v>
      </c>
      <c r="B110" s="16" t="s">
        <v>58</v>
      </c>
      <c r="C110" s="16" t="s">
        <v>63</v>
      </c>
      <c r="D110" s="15"/>
      <c r="E110" s="17" t="s">
        <v>359</v>
      </c>
      <c r="F110" s="8">
        <f>F111+F113</f>
        <v>63</v>
      </c>
      <c r="G110" s="8">
        <f>G111+G113</f>
        <v>63</v>
      </c>
      <c r="H110" s="90">
        <f t="shared" si="10"/>
        <v>100</v>
      </c>
    </row>
    <row r="111" spans="1:8" outlineLevel="6">
      <c r="A111" s="15" t="s">
        <v>11</v>
      </c>
      <c r="B111" s="16" t="s">
        <v>58</v>
      </c>
      <c r="C111" s="16" t="s">
        <v>64</v>
      </c>
      <c r="D111" s="15"/>
      <c r="E111" s="17" t="s">
        <v>361</v>
      </c>
      <c r="F111" s="8">
        <f>F112</f>
        <v>60</v>
      </c>
      <c r="G111" s="8">
        <f>G112</f>
        <v>60</v>
      </c>
      <c r="H111" s="90">
        <f t="shared" si="10"/>
        <v>100</v>
      </c>
    </row>
    <row r="112" spans="1:8" ht="25.5" outlineLevel="7">
      <c r="A112" s="15" t="s">
        <v>11</v>
      </c>
      <c r="B112" s="16" t="s">
        <v>58</v>
      </c>
      <c r="C112" s="16" t="s">
        <v>64</v>
      </c>
      <c r="D112" s="15" t="s">
        <v>7</v>
      </c>
      <c r="E112" s="17" t="s">
        <v>305</v>
      </c>
      <c r="F112" s="8">
        <f>39+21</f>
        <v>60</v>
      </c>
      <c r="G112" s="8">
        <v>60</v>
      </c>
      <c r="H112" s="90">
        <f t="shared" si="10"/>
        <v>100</v>
      </c>
    </row>
    <row r="113" spans="1:8" outlineLevel="6">
      <c r="A113" s="15" t="s">
        <v>11</v>
      </c>
      <c r="B113" s="16" t="s">
        <v>58</v>
      </c>
      <c r="C113" s="16" t="s">
        <v>65</v>
      </c>
      <c r="D113" s="15"/>
      <c r="E113" s="17" t="s">
        <v>364</v>
      </c>
      <c r="F113" s="8">
        <f>F114</f>
        <v>3</v>
      </c>
      <c r="G113" s="8">
        <f>G114</f>
        <v>3</v>
      </c>
      <c r="H113" s="90">
        <f t="shared" si="10"/>
        <v>100</v>
      </c>
    </row>
    <row r="114" spans="1:8" ht="25.5" outlineLevel="7">
      <c r="A114" s="15" t="s">
        <v>11</v>
      </c>
      <c r="B114" s="16" t="s">
        <v>58</v>
      </c>
      <c r="C114" s="16" t="s">
        <v>65</v>
      </c>
      <c r="D114" s="15" t="s">
        <v>7</v>
      </c>
      <c r="E114" s="17" t="s">
        <v>305</v>
      </c>
      <c r="F114" s="8">
        <v>3</v>
      </c>
      <c r="G114" s="8">
        <v>3</v>
      </c>
      <c r="H114" s="90">
        <f t="shared" si="10"/>
        <v>100</v>
      </c>
    </row>
    <row r="115" spans="1:8" ht="38.25" outlineLevel="5">
      <c r="A115" s="15" t="s">
        <v>11</v>
      </c>
      <c r="B115" s="16" t="s">
        <v>58</v>
      </c>
      <c r="C115" s="16" t="s">
        <v>66</v>
      </c>
      <c r="D115" s="15"/>
      <c r="E115" s="17" t="s">
        <v>365</v>
      </c>
      <c r="F115" s="8">
        <f t="shared" ref="F115:G116" si="21">F116</f>
        <v>37</v>
      </c>
      <c r="G115" s="8">
        <f t="shared" si="21"/>
        <v>37</v>
      </c>
      <c r="H115" s="90">
        <f t="shared" si="10"/>
        <v>100</v>
      </c>
    </row>
    <row r="116" spans="1:8" ht="25.5" outlineLevel="6">
      <c r="A116" s="15" t="s">
        <v>11</v>
      </c>
      <c r="B116" s="16" t="s">
        <v>58</v>
      </c>
      <c r="C116" s="16" t="s">
        <v>67</v>
      </c>
      <c r="D116" s="15"/>
      <c r="E116" s="17" t="s">
        <v>366</v>
      </c>
      <c r="F116" s="8">
        <f t="shared" si="21"/>
        <v>37</v>
      </c>
      <c r="G116" s="8">
        <f t="shared" si="21"/>
        <v>37</v>
      </c>
      <c r="H116" s="90">
        <f t="shared" si="10"/>
        <v>100</v>
      </c>
    </row>
    <row r="117" spans="1:8" ht="25.5" outlineLevel="7">
      <c r="A117" s="15" t="s">
        <v>11</v>
      </c>
      <c r="B117" s="16" t="s">
        <v>58</v>
      </c>
      <c r="C117" s="16" t="s">
        <v>67</v>
      </c>
      <c r="D117" s="15" t="s">
        <v>7</v>
      </c>
      <c r="E117" s="17" t="s">
        <v>305</v>
      </c>
      <c r="F117" s="8">
        <f>20+17</f>
        <v>37</v>
      </c>
      <c r="G117" s="8">
        <v>37</v>
      </c>
      <c r="H117" s="90">
        <f t="shared" si="10"/>
        <v>100</v>
      </c>
    </row>
    <row r="118" spans="1:8" ht="25.5" outlineLevel="7">
      <c r="A118" s="15" t="s">
        <v>11</v>
      </c>
      <c r="B118" s="16" t="s">
        <v>593</v>
      </c>
      <c r="C118" s="16"/>
      <c r="D118" s="15"/>
      <c r="E118" s="17" t="s">
        <v>598</v>
      </c>
      <c r="F118" s="8">
        <f>F119+F127</f>
        <v>120</v>
      </c>
      <c r="G118" s="8">
        <f>G119+G127</f>
        <v>0</v>
      </c>
      <c r="H118" s="90">
        <f t="shared" si="10"/>
        <v>0</v>
      </c>
    </row>
    <row r="119" spans="1:8" ht="51" outlineLevel="7">
      <c r="A119" s="15" t="s">
        <v>11</v>
      </c>
      <c r="B119" s="16" t="s">
        <v>593</v>
      </c>
      <c r="C119" s="16" t="s">
        <v>44</v>
      </c>
      <c r="D119" s="15"/>
      <c r="E119" s="17" t="s">
        <v>268</v>
      </c>
      <c r="F119" s="8">
        <f>F120</f>
        <v>45</v>
      </c>
      <c r="G119" s="8">
        <f>G120</f>
        <v>0</v>
      </c>
      <c r="H119" s="90">
        <f t="shared" si="10"/>
        <v>0</v>
      </c>
    </row>
    <row r="120" spans="1:8" ht="38.25" outlineLevel="7">
      <c r="A120" s="15" t="s">
        <v>11</v>
      </c>
      <c r="B120" s="16" t="s">
        <v>593</v>
      </c>
      <c r="C120" s="16" t="s">
        <v>45</v>
      </c>
      <c r="D120" s="15"/>
      <c r="E120" s="17" t="s">
        <v>337</v>
      </c>
      <c r="F120" s="8">
        <f>F121+F124</f>
        <v>45</v>
      </c>
      <c r="G120" s="8">
        <f>G121+G124</f>
        <v>0</v>
      </c>
      <c r="H120" s="90">
        <f t="shared" si="10"/>
        <v>0</v>
      </c>
    </row>
    <row r="121" spans="1:8" ht="25.5" outlineLevel="7">
      <c r="A121" s="15" t="s">
        <v>11</v>
      </c>
      <c r="B121" s="16" t="s">
        <v>593</v>
      </c>
      <c r="C121" s="16" t="s">
        <v>46</v>
      </c>
      <c r="D121" s="15"/>
      <c r="E121" s="17" t="s">
        <v>338</v>
      </c>
      <c r="F121" s="8">
        <f t="shared" ref="F121:G122" si="22">F122</f>
        <v>2</v>
      </c>
      <c r="G121" s="8">
        <f t="shared" si="22"/>
        <v>0</v>
      </c>
      <c r="H121" s="90">
        <f t="shared" si="10"/>
        <v>0</v>
      </c>
    </row>
    <row r="122" spans="1:8" ht="25.5" outlineLevel="7">
      <c r="A122" s="15" t="s">
        <v>11</v>
      </c>
      <c r="B122" s="16" t="s">
        <v>593</v>
      </c>
      <c r="C122" s="16" t="s">
        <v>47</v>
      </c>
      <c r="D122" s="15"/>
      <c r="E122" s="17" t="s">
        <v>339</v>
      </c>
      <c r="F122" s="8">
        <f t="shared" si="22"/>
        <v>2</v>
      </c>
      <c r="G122" s="8">
        <f t="shared" si="22"/>
        <v>0</v>
      </c>
      <c r="H122" s="90">
        <f t="shared" si="10"/>
        <v>0</v>
      </c>
    </row>
    <row r="123" spans="1:8" ht="25.5" outlineLevel="7">
      <c r="A123" s="15" t="s">
        <v>11</v>
      </c>
      <c r="B123" s="16" t="s">
        <v>593</v>
      </c>
      <c r="C123" s="16" t="s">
        <v>47</v>
      </c>
      <c r="D123" s="15" t="s">
        <v>7</v>
      </c>
      <c r="E123" s="17" t="s">
        <v>305</v>
      </c>
      <c r="F123" s="8">
        <v>2</v>
      </c>
      <c r="G123" s="8">
        <v>0</v>
      </c>
      <c r="H123" s="90">
        <f t="shared" si="10"/>
        <v>0</v>
      </c>
    </row>
    <row r="124" spans="1:8" ht="25.5" outlineLevel="7">
      <c r="A124" s="15" t="s">
        <v>11</v>
      </c>
      <c r="B124" s="16" t="s">
        <v>593</v>
      </c>
      <c r="C124" s="16" t="s">
        <v>48</v>
      </c>
      <c r="D124" s="15"/>
      <c r="E124" s="17" t="s">
        <v>704</v>
      </c>
      <c r="F124" s="8">
        <f t="shared" ref="F124:G125" si="23">F125</f>
        <v>43</v>
      </c>
      <c r="G124" s="8">
        <f t="shared" si="23"/>
        <v>0</v>
      </c>
      <c r="H124" s="90">
        <f t="shared" si="10"/>
        <v>0</v>
      </c>
    </row>
    <row r="125" spans="1:8" ht="25.5" outlineLevel="7">
      <c r="A125" s="15" t="s">
        <v>11</v>
      </c>
      <c r="B125" s="16" t="s">
        <v>593</v>
      </c>
      <c r="C125" s="16" t="s">
        <v>49</v>
      </c>
      <c r="D125" s="15"/>
      <c r="E125" s="17" t="s">
        <v>341</v>
      </c>
      <c r="F125" s="8">
        <f t="shared" si="23"/>
        <v>43</v>
      </c>
      <c r="G125" s="8">
        <f t="shared" si="23"/>
        <v>0</v>
      </c>
      <c r="H125" s="90">
        <f t="shared" si="10"/>
        <v>0</v>
      </c>
    </row>
    <row r="126" spans="1:8" ht="63.75" outlineLevel="7">
      <c r="A126" s="15" t="s">
        <v>11</v>
      </c>
      <c r="B126" s="16" t="s">
        <v>593</v>
      </c>
      <c r="C126" s="16" t="s">
        <v>49</v>
      </c>
      <c r="D126" s="15">
        <v>100</v>
      </c>
      <c r="E126" s="17" t="s">
        <v>304</v>
      </c>
      <c r="F126" s="8">
        <v>43</v>
      </c>
      <c r="G126" s="8">
        <v>0</v>
      </c>
      <c r="H126" s="90">
        <f t="shared" si="10"/>
        <v>0</v>
      </c>
    </row>
    <row r="127" spans="1:8" ht="51" outlineLevel="7">
      <c r="A127" s="15" t="s">
        <v>11</v>
      </c>
      <c r="B127" s="16" t="s">
        <v>593</v>
      </c>
      <c r="C127" s="16" t="s">
        <v>594</v>
      </c>
      <c r="D127" s="15"/>
      <c r="E127" s="17" t="s">
        <v>599</v>
      </c>
      <c r="F127" s="8">
        <f t="shared" ref="F127:G130" si="24">F128</f>
        <v>75</v>
      </c>
      <c r="G127" s="8">
        <f t="shared" si="24"/>
        <v>0</v>
      </c>
      <c r="H127" s="90">
        <f t="shared" si="10"/>
        <v>0</v>
      </c>
    </row>
    <row r="128" spans="1:8" ht="76.5" outlineLevel="7">
      <c r="A128" s="15" t="s">
        <v>11</v>
      </c>
      <c r="B128" s="16" t="s">
        <v>593</v>
      </c>
      <c r="C128" s="16" t="s">
        <v>595</v>
      </c>
      <c r="D128" s="15"/>
      <c r="E128" s="17" t="s">
        <v>602</v>
      </c>
      <c r="F128" s="8">
        <f t="shared" si="24"/>
        <v>75</v>
      </c>
      <c r="G128" s="8">
        <f t="shared" si="24"/>
        <v>0</v>
      </c>
      <c r="H128" s="90">
        <f t="shared" si="10"/>
        <v>0</v>
      </c>
    </row>
    <row r="129" spans="1:8" ht="25.5" outlineLevel="7">
      <c r="A129" s="15" t="s">
        <v>11</v>
      </c>
      <c r="B129" s="16" t="s">
        <v>593</v>
      </c>
      <c r="C129" s="16" t="s">
        <v>596</v>
      </c>
      <c r="D129" s="15"/>
      <c r="E129" s="17" t="s">
        <v>600</v>
      </c>
      <c r="F129" s="8">
        <f t="shared" si="24"/>
        <v>75</v>
      </c>
      <c r="G129" s="8">
        <f t="shared" si="24"/>
        <v>0</v>
      </c>
      <c r="H129" s="90">
        <f t="shared" si="10"/>
        <v>0</v>
      </c>
    </row>
    <row r="130" spans="1:8" ht="25.5" outlineLevel="7">
      <c r="A130" s="15" t="s">
        <v>11</v>
      </c>
      <c r="B130" s="16" t="s">
        <v>593</v>
      </c>
      <c r="C130" s="16" t="s">
        <v>597</v>
      </c>
      <c r="D130" s="15"/>
      <c r="E130" s="17" t="s">
        <v>601</v>
      </c>
      <c r="F130" s="8">
        <f t="shared" si="24"/>
        <v>75</v>
      </c>
      <c r="G130" s="8">
        <f t="shared" si="24"/>
        <v>0</v>
      </c>
      <c r="H130" s="90">
        <f t="shared" si="10"/>
        <v>0</v>
      </c>
    </row>
    <row r="131" spans="1:8" ht="25.5" outlineLevel="7">
      <c r="A131" s="15" t="s">
        <v>11</v>
      </c>
      <c r="B131" s="16" t="s">
        <v>593</v>
      </c>
      <c r="C131" s="16" t="s">
        <v>597</v>
      </c>
      <c r="D131" s="15">
        <v>200</v>
      </c>
      <c r="E131" s="17" t="s">
        <v>305</v>
      </c>
      <c r="F131" s="8">
        <v>75</v>
      </c>
      <c r="G131" s="8">
        <v>0</v>
      </c>
      <c r="H131" s="90">
        <f t="shared" si="10"/>
        <v>0</v>
      </c>
    </row>
    <row r="132" spans="1:8" outlineLevel="1">
      <c r="A132" s="15" t="s">
        <v>11</v>
      </c>
      <c r="B132" s="16" t="s">
        <v>68</v>
      </c>
      <c r="C132" s="16"/>
      <c r="D132" s="15"/>
      <c r="E132" s="17" t="s">
        <v>252</v>
      </c>
      <c r="F132" s="8">
        <f>F133+F141+F169</f>
        <v>100498.7</v>
      </c>
      <c r="G132" s="8">
        <f>G133+G141+G169</f>
        <v>38721.900000000009</v>
      </c>
      <c r="H132" s="90">
        <f t="shared" si="10"/>
        <v>38.529752126146917</v>
      </c>
    </row>
    <row r="133" spans="1:8" outlineLevel="2">
      <c r="A133" s="15" t="s">
        <v>11</v>
      </c>
      <c r="B133" s="16" t="s">
        <v>73</v>
      </c>
      <c r="C133" s="16"/>
      <c r="D133" s="15"/>
      <c r="E133" s="17" t="s">
        <v>272</v>
      </c>
      <c r="F133" s="8">
        <f>F134</f>
        <v>16344.9</v>
      </c>
      <c r="G133" s="8">
        <f t="shared" ref="G133:G135" si="25">G134</f>
        <v>9475.7000000000007</v>
      </c>
      <c r="H133" s="90">
        <f t="shared" si="10"/>
        <v>57.973435138789476</v>
      </c>
    </row>
    <row r="134" spans="1:8" ht="51" outlineLevel="3">
      <c r="A134" s="15" t="s">
        <v>11</v>
      </c>
      <c r="B134" s="16" t="s">
        <v>73</v>
      </c>
      <c r="C134" s="16" t="s">
        <v>70</v>
      </c>
      <c r="D134" s="15"/>
      <c r="E134" s="17" t="s">
        <v>271</v>
      </c>
      <c r="F134" s="8">
        <f>F135</f>
        <v>16344.9</v>
      </c>
      <c r="G134" s="8">
        <f t="shared" si="25"/>
        <v>9475.7000000000007</v>
      </c>
      <c r="H134" s="90">
        <f t="shared" si="10"/>
        <v>57.973435138789476</v>
      </c>
    </row>
    <row r="135" spans="1:8" ht="25.5" outlineLevel="4">
      <c r="A135" s="15" t="s">
        <v>11</v>
      </c>
      <c r="B135" s="16" t="s">
        <v>73</v>
      </c>
      <c r="C135" s="16" t="s">
        <v>74</v>
      </c>
      <c r="D135" s="15"/>
      <c r="E135" s="17" t="s">
        <v>370</v>
      </c>
      <c r="F135" s="8">
        <f>F136</f>
        <v>16344.9</v>
      </c>
      <c r="G135" s="8">
        <f t="shared" si="25"/>
        <v>9475.7000000000007</v>
      </c>
      <c r="H135" s="90">
        <f t="shared" si="10"/>
        <v>57.973435138789476</v>
      </c>
    </row>
    <row r="136" spans="1:8" ht="25.5" outlineLevel="5">
      <c r="A136" s="15" t="s">
        <v>11</v>
      </c>
      <c r="B136" s="16" t="s">
        <v>73</v>
      </c>
      <c r="C136" s="16" t="s">
        <v>75</v>
      </c>
      <c r="D136" s="15"/>
      <c r="E136" s="17" t="s">
        <v>371</v>
      </c>
      <c r="F136" s="8">
        <f>F137+F139</f>
        <v>16344.9</v>
      </c>
      <c r="G136" s="8">
        <f>G137+G139</f>
        <v>9475.7000000000007</v>
      </c>
      <c r="H136" s="90">
        <f t="shared" si="10"/>
        <v>57.973435138789476</v>
      </c>
    </row>
    <row r="137" spans="1:8" ht="38.25" outlineLevel="6">
      <c r="A137" s="15" t="s">
        <v>11</v>
      </c>
      <c r="B137" s="16" t="s">
        <v>73</v>
      </c>
      <c r="C137" s="16" t="s">
        <v>76</v>
      </c>
      <c r="D137" s="15"/>
      <c r="E137" s="17" t="s">
        <v>372</v>
      </c>
      <c r="F137" s="8">
        <f>F138</f>
        <v>3269</v>
      </c>
      <c r="G137" s="8">
        <f>G138</f>
        <v>1895.1</v>
      </c>
      <c r="H137" s="90">
        <f t="shared" si="10"/>
        <v>57.971856836953194</v>
      </c>
    </row>
    <row r="138" spans="1:8" ht="25.5" outlineLevel="7">
      <c r="A138" s="15" t="s">
        <v>11</v>
      </c>
      <c r="B138" s="16" t="s">
        <v>73</v>
      </c>
      <c r="C138" s="16" t="s">
        <v>76</v>
      </c>
      <c r="D138" s="15" t="s">
        <v>7</v>
      </c>
      <c r="E138" s="17" t="s">
        <v>305</v>
      </c>
      <c r="F138" s="8">
        <v>3269</v>
      </c>
      <c r="G138" s="8">
        <v>1895.1</v>
      </c>
      <c r="H138" s="90">
        <f t="shared" si="10"/>
        <v>57.971856836953194</v>
      </c>
    </row>
    <row r="139" spans="1:8" ht="38.25" outlineLevel="7">
      <c r="A139" s="15" t="s">
        <v>11</v>
      </c>
      <c r="B139" s="16" t="s">
        <v>73</v>
      </c>
      <c r="C139" s="16" t="s">
        <v>554</v>
      </c>
      <c r="D139" s="15"/>
      <c r="E139" s="17" t="s">
        <v>372</v>
      </c>
      <c r="F139" s="8">
        <f>F140</f>
        <v>13075.9</v>
      </c>
      <c r="G139" s="8">
        <f>G140</f>
        <v>7580.6</v>
      </c>
      <c r="H139" s="90">
        <f t="shared" si="10"/>
        <v>57.973829717266121</v>
      </c>
    </row>
    <row r="140" spans="1:8" ht="25.5" outlineLevel="7">
      <c r="A140" s="15" t="s">
        <v>11</v>
      </c>
      <c r="B140" s="16" t="s">
        <v>73</v>
      </c>
      <c r="C140" s="16" t="s">
        <v>554</v>
      </c>
      <c r="D140" s="15">
        <v>200</v>
      </c>
      <c r="E140" s="17" t="s">
        <v>305</v>
      </c>
      <c r="F140" s="8">
        <v>13075.9</v>
      </c>
      <c r="G140" s="8">
        <v>7580.6</v>
      </c>
      <c r="H140" s="90">
        <f t="shared" si="10"/>
        <v>57.973829717266121</v>
      </c>
    </row>
    <row r="141" spans="1:8" outlineLevel="2">
      <c r="A141" s="15" t="s">
        <v>11</v>
      </c>
      <c r="B141" s="16" t="s">
        <v>77</v>
      </c>
      <c r="C141" s="16"/>
      <c r="D141" s="15"/>
      <c r="E141" s="17" t="s">
        <v>273</v>
      </c>
      <c r="F141" s="8">
        <f>F142</f>
        <v>83853.8</v>
      </c>
      <c r="G141" s="8">
        <f>G142</f>
        <v>29147.4</v>
      </c>
      <c r="H141" s="90">
        <f t="shared" si="10"/>
        <v>34.759784291230687</v>
      </c>
    </row>
    <row r="142" spans="1:8" ht="51" outlineLevel="3">
      <c r="A142" s="15" t="s">
        <v>11</v>
      </c>
      <c r="B142" s="16" t="s">
        <v>77</v>
      </c>
      <c r="C142" s="16" t="s">
        <v>70</v>
      </c>
      <c r="D142" s="15"/>
      <c r="E142" s="17" t="s">
        <v>271</v>
      </c>
      <c r="F142" s="8">
        <f>F143+F163</f>
        <v>83853.8</v>
      </c>
      <c r="G142" s="8">
        <f>G143+G163</f>
        <v>29147.4</v>
      </c>
      <c r="H142" s="90">
        <f t="shared" si="10"/>
        <v>34.759784291230687</v>
      </c>
    </row>
    <row r="143" spans="1:8" ht="25.5" outlineLevel="4">
      <c r="A143" s="15" t="s">
        <v>11</v>
      </c>
      <c r="B143" s="16" t="s">
        <v>77</v>
      </c>
      <c r="C143" s="16" t="s">
        <v>74</v>
      </c>
      <c r="D143" s="15"/>
      <c r="E143" s="17" t="s">
        <v>370</v>
      </c>
      <c r="F143" s="8">
        <f>F144+F153+F158</f>
        <v>81121.100000000006</v>
      </c>
      <c r="G143" s="8">
        <f>G144+G153+G158</f>
        <v>26468.300000000003</v>
      </c>
      <c r="H143" s="90">
        <f t="shared" ref="H143:H206" si="26">G143/F143*100</f>
        <v>32.628132508065107</v>
      </c>
    </row>
    <row r="144" spans="1:8" ht="38.25" outlineLevel="5">
      <c r="A144" s="15" t="s">
        <v>11</v>
      </c>
      <c r="B144" s="16" t="s">
        <v>77</v>
      </c>
      <c r="C144" s="16" t="s">
        <v>78</v>
      </c>
      <c r="D144" s="15"/>
      <c r="E144" s="17" t="s">
        <v>373</v>
      </c>
      <c r="F144" s="8">
        <f>F145+F147+F149+F151</f>
        <v>30538.799999999999</v>
      </c>
      <c r="G144" s="8">
        <f>G145+G147+G149+G151</f>
        <v>21224.400000000001</v>
      </c>
      <c r="H144" s="90">
        <f t="shared" si="26"/>
        <v>69.499783881488469</v>
      </c>
    </row>
    <row r="145" spans="1:8" ht="63.75" outlineLevel="6">
      <c r="A145" s="15" t="s">
        <v>11</v>
      </c>
      <c r="B145" s="16" t="s">
        <v>77</v>
      </c>
      <c r="C145" s="16" t="s">
        <v>79</v>
      </c>
      <c r="D145" s="15"/>
      <c r="E145" s="17" t="s">
        <v>374</v>
      </c>
      <c r="F145" s="8">
        <f>F146</f>
        <v>12163.5</v>
      </c>
      <c r="G145" s="8">
        <f>G146</f>
        <v>9040.5</v>
      </c>
      <c r="H145" s="90">
        <f t="shared" si="26"/>
        <v>74.324824269330364</v>
      </c>
    </row>
    <row r="146" spans="1:8" ht="25.5" outlineLevel="7">
      <c r="A146" s="15" t="s">
        <v>11</v>
      </c>
      <c r="B146" s="16" t="s">
        <v>77</v>
      </c>
      <c r="C146" s="16" t="s">
        <v>79</v>
      </c>
      <c r="D146" s="15" t="s">
        <v>7</v>
      </c>
      <c r="E146" s="17" t="s">
        <v>305</v>
      </c>
      <c r="F146" s="8">
        <v>12163.5</v>
      </c>
      <c r="G146" s="8">
        <v>9040.5</v>
      </c>
      <c r="H146" s="90">
        <f t="shared" si="26"/>
        <v>74.324824269330364</v>
      </c>
    </row>
    <row r="147" spans="1:8" ht="38.25" outlineLevel="6">
      <c r="A147" s="15" t="s">
        <v>11</v>
      </c>
      <c r="B147" s="16" t="s">
        <v>77</v>
      </c>
      <c r="C147" s="16" t="s">
        <v>80</v>
      </c>
      <c r="D147" s="15"/>
      <c r="E147" s="17" t="s">
        <v>375</v>
      </c>
      <c r="F147" s="8">
        <f>F148</f>
        <v>8000</v>
      </c>
      <c r="G147" s="8">
        <f>G148</f>
        <v>5800</v>
      </c>
      <c r="H147" s="90">
        <f t="shared" si="26"/>
        <v>72.5</v>
      </c>
    </row>
    <row r="148" spans="1:8" ht="25.5" outlineLevel="7">
      <c r="A148" s="15" t="s">
        <v>11</v>
      </c>
      <c r="B148" s="16" t="s">
        <v>77</v>
      </c>
      <c r="C148" s="16" t="s">
        <v>80</v>
      </c>
      <c r="D148" s="15" t="s">
        <v>39</v>
      </c>
      <c r="E148" s="17" t="s">
        <v>331</v>
      </c>
      <c r="F148" s="8">
        <f>8000</f>
        <v>8000</v>
      </c>
      <c r="G148" s="8">
        <v>5800</v>
      </c>
      <c r="H148" s="90">
        <f t="shared" si="26"/>
        <v>72.5</v>
      </c>
    </row>
    <row r="149" spans="1:8" ht="25.5" outlineLevel="6">
      <c r="A149" s="15" t="s">
        <v>11</v>
      </c>
      <c r="B149" s="16" t="s">
        <v>77</v>
      </c>
      <c r="C149" s="16" t="s">
        <v>81</v>
      </c>
      <c r="D149" s="15"/>
      <c r="E149" s="17" t="s">
        <v>376</v>
      </c>
      <c r="F149" s="8">
        <f>F150</f>
        <v>3750.8</v>
      </c>
      <c r="G149" s="8">
        <f>G150</f>
        <v>761.6</v>
      </c>
      <c r="H149" s="90">
        <f t="shared" si="26"/>
        <v>20.305001599658741</v>
      </c>
    </row>
    <row r="150" spans="1:8" ht="25.5" outlineLevel="7">
      <c r="A150" s="15" t="s">
        <v>11</v>
      </c>
      <c r="B150" s="16" t="s">
        <v>77</v>
      </c>
      <c r="C150" s="16" t="s">
        <v>81</v>
      </c>
      <c r="D150" s="15" t="s">
        <v>7</v>
      </c>
      <c r="E150" s="17" t="s">
        <v>305</v>
      </c>
      <c r="F150" s="8">
        <f>2200.8+1000+550</f>
        <v>3750.8</v>
      </c>
      <c r="G150" s="8">
        <v>761.6</v>
      </c>
      <c r="H150" s="90">
        <f t="shared" si="26"/>
        <v>20.305001599658741</v>
      </c>
    </row>
    <row r="151" spans="1:8" ht="51" outlineLevel="6">
      <c r="A151" s="15" t="s">
        <v>11</v>
      </c>
      <c r="B151" s="16" t="s">
        <v>77</v>
      </c>
      <c r="C151" s="16" t="s">
        <v>82</v>
      </c>
      <c r="D151" s="15"/>
      <c r="E151" s="17" t="s">
        <v>377</v>
      </c>
      <c r="F151" s="8">
        <f>F152</f>
        <v>6624.5</v>
      </c>
      <c r="G151" s="8">
        <f>G152</f>
        <v>5622.3</v>
      </c>
      <c r="H151" s="90">
        <f t="shared" si="26"/>
        <v>84.871311042342825</v>
      </c>
    </row>
    <row r="152" spans="1:8" ht="25.5" outlineLevel="7">
      <c r="A152" s="15" t="s">
        <v>11</v>
      </c>
      <c r="B152" s="16" t="s">
        <v>77</v>
      </c>
      <c r="C152" s="16" t="s">
        <v>82</v>
      </c>
      <c r="D152" s="15" t="s">
        <v>7</v>
      </c>
      <c r="E152" s="17" t="s">
        <v>305</v>
      </c>
      <c r="F152" s="8">
        <f>5000+1000-375.5+1000</f>
        <v>6624.5</v>
      </c>
      <c r="G152" s="8">
        <v>5622.3</v>
      </c>
      <c r="H152" s="90">
        <f t="shared" si="26"/>
        <v>84.871311042342825</v>
      </c>
    </row>
    <row r="153" spans="1:8" ht="25.5" outlineLevel="5">
      <c r="A153" s="15" t="s">
        <v>11</v>
      </c>
      <c r="B153" s="16" t="s">
        <v>77</v>
      </c>
      <c r="C153" s="16" t="s">
        <v>83</v>
      </c>
      <c r="D153" s="15"/>
      <c r="E153" s="17" t="s">
        <v>614</v>
      </c>
      <c r="F153" s="8">
        <f>F156+F154</f>
        <v>48413.600000000006</v>
      </c>
      <c r="G153" s="8">
        <f>G156+G154</f>
        <v>5243.9000000000005</v>
      </c>
      <c r="H153" s="90">
        <f t="shared" si="26"/>
        <v>10.831460581324256</v>
      </c>
    </row>
    <row r="154" spans="1:8" ht="25.5" outlineLevel="5">
      <c r="A154" s="15" t="s">
        <v>11</v>
      </c>
      <c r="B154" s="16" t="s">
        <v>77</v>
      </c>
      <c r="C154" s="16" t="s">
        <v>555</v>
      </c>
      <c r="D154" s="15"/>
      <c r="E154" s="17" t="s">
        <v>586</v>
      </c>
      <c r="F154" s="8">
        <f>F155</f>
        <v>37146.9</v>
      </c>
      <c r="G154" s="8">
        <f>G155</f>
        <v>4195.1000000000004</v>
      </c>
      <c r="H154" s="90">
        <f t="shared" si="26"/>
        <v>11.293270770912244</v>
      </c>
    </row>
    <row r="155" spans="1:8" ht="25.5" outlineLevel="5">
      <c r="A155" s="15" t="s">
        <v>11</v>
      </c>
      <c r="B155" s="16" t="s">
        <v>77</v>
      </c>
      <c r="C155" s="16" t="s">
        <v>555</v>
      </c>
      <c r="D155" s="15">
        <v>200</v>
      </c>
      <c r="E155" s="17" t="s">
        <v>305</v>
      </c>
      <c r="F155" s="8">
        <f>16323.9+20823</f>
        <v>37146.9</v>
      </c>
      <c r="G155" s="8">
        <v>4195.1000000000004</v>
      </c>
      <c r="H155" s="90">
        <f t="shared" si="26"/>
        <v>11.293270770912244</v>
      </c>
    </row>
    <row r="156" spans="1:8" ht="25.5" outlineLevel="6">
      <c r="A156" s="15" t="s">
        <v>11</v>
      </c>
      <c r="B156" s="16" t="s">
        <v>77</v>
      </c>
      <c r="C156" s="16" t="s">
        <v>84</v>
      </c>
      <c r="D156" s="15"/>
      <c r="E156" s="17" t="s">
        <v>587</v>
      </c>
      <c r="F156" s="8">
        <f>F157</f>
        <v>11266.7</v>
      </c>
      <c r="G156" s="8">
        <f>G157</f>
        <v>1048.8</v>
      </c>
      <c r="H156" s="90">
        <f t="shared" si="26"/>
        <v>9.3088481986739673</v>
      </c>
    </row>
    <row r="157" spans="1:8" ht="25.5" outlineLevel="7">
      <c r="A157" s="15" t="s">
        <v>11</v>
      </c>
      <c r="B157" s="16" t="s">
        <v>77</v>
      </c>
      <c r="C157" s="16" t="s">
        <v>84</v>
      </c>
      <c r="D157" s="15" t="s">
        <v>7</v>
      </c>
      <c r="E157" s="17" t="s">
        <v>305</v>
      </c>
      <c r="F157" s="8">
        <f>4081+5205.7+1980</f>
        <v>11266.7</v>
      </c>
      <c r="G157" s="8">
        <v>1048.8</v>
      </c>
      <c r="H157" s="90">
        <f t="shared" si="26"/>
        <v>9.3088481986739673</v>
      </c>
    </row>
    <row r="158" spans="1:8" ht="38.25" outlineLevel="5">
      <c r="A158" s="15" t="s">
        <v>11</v>
      </c>
      <c r="B158" s="16" t="s">
        <v>77</v>
      </c>
      <c r="C158" s="16" t="s">
        <v>85</v>
      </c>
      <c r="D158" s="15"/>
      <c r="E158" s="17" t="s">
        <v>615</v>
      </c>
      <c r="F158" s="8">
        <f>F161+F159</f>
        <v>2168.6999999999998</v>
      </c>
      <c r="G158" s="8">
        <f>G161+G159</f>
        <v>0</v>
      </c>
      <c r="H158" s="90">
        <f t="shared" si="26"/>
        <v>0</v>
      </c>
    </row>
    <row r="159" spans="1:8" ht="25.5" outlineLevel="5">
      <c r="A159" s="15" t="s">
        <v>11</v>
      </c>
      <c r="B159" s="16" t="s">
        <v>77</v>
      </c>
      <c r="C159" s="16" t="s">
        <v>556</v>
      </c>
      <c r="D159" s="15"/>
      <c r="E159" s="17" t="s">
        <v>557</v>
      </c>
      <c r="F159" s="8">
        <f>F160</f>
        <v>1735</v>
      </c>
      <c r="G159" s="8">
        <f>G160</f>
        <v>0</v>
      </c>
      <c r="H159" s="90">
        <f t="shared" si="26"/>
        <v>0</v>
      </c>
    </row>
    <row r="160" spans="1:8" ht="25.5" outlineLevel="5">
      <c r="A160" s="15" t="s">
        <v>11</v>
      </c>
      <c r="B160" s="16" t="s">
        <v>77</v>
      </c>
      <c r="C160" s="16" t="s">
        <v>556</v>
      </c>
      <c r="D160" s="15" t="s">
        <v>7</v>
      </c>
      <c r="E160" s="17" t="s">
        <v>305</v>
      </c>
      <c r="F160" s="8">
        <f>1587.5+1990.9-1843.4</f>
        <v>1735</v>
      </c>
      <c r="G160" s="8">
        <v>0</v>
      </c>
      <c r="H160" s="90">
        <f t="shared" si="26"/>
        <v>0</v>
      </c>
    </row>
    <row r="161" spans="1:8" ht="25.5" outlineLevel="6">
      <c r="A161" s="15" t="s">
        <v>11</v>
      </c>
      <c r="B161" s="16" t="s">
        <v>77</v>
      </c>
      <c r="C161" s="16" t="s">
        <v>86</v>
      </c>
      <c r="D161" s="15"/>
      <c r="E161" s="17" t="s">
        <v>380</v>
      </c>
      <c r="F161" s="8">
        <f>F162</f>
        <v>433.69999999999993</v>
      </c>
      <c r="G161" s="8">
        <f>G162</f>
        <v>0</v>
      </c>
      <c r="H161" s="90">
        <f t="shared" si="26"/>
        <v>0</v>
      </c>
    </row>
    <row r="162" spans="1:8" ht="25.5" outlineLevel="7">
      <c r="A162" s="15" t="s">
        <v>11</v>
      </c>
      <c r="B162" s="16" t="s">
        <v>77</v>
      </c>
      <c r="C162" s="16" t="s">
        <v>86</v>
      </c>
      <c r="D162" s="15" t="s">
        <v>7</v>
      </c>
      <c r="E162" s="17" t="s">
        <v>305</v>
      </c>
      <c r="F162" s="8">
        <f>396.9+497.7-460.9</f>
        <v>433.69999999999993</v>
      </c>
      <c r="G162" s="8">
        <v>0</v>
      </c>
      <c r="H162" s="90">
        <f t="shared" si="26"/>
        <v>0</v>
      </c>
    </row>
    <row r="163" spans="1:8" ht="25.5" outlineLevel="4">
      <c r="A163" s="15" t="s">
        <v>11</v>
      </c>
      <c r="B163" s="16" t="s">
        <v>77</v>
      </c>
      <c r="C163" s="16" t="s">
        <v>87</v>
      </c>
      <c r="D163" s="15"/>
      <c r="E163" s="17" t="s">
        <v>381</v>
      </c>
      <c r="F163" s="8">
        <f>F164</f>
        <v>2732.7</v>
      </c>
      <c r="G163" s="8">
        <f>G164</f>
        <v>2679.1000000000004</v>
      </c>
      <c r="H163" s="90">
        <f t="shared" si="26"/>
        <v>98.038569912540723</v>
      </c>
    </row>
    <row r="164" spans="1:8" ht="51" outlineLevel="5">
      <c r="A164" s="15" t="s">
        <v>11</v>
      </c>
      <c r="B164" s="16" t="s">
        <v>77</v>
      </c>
      <c r="C164" s="16" t="s">
        <v>88</v>
      </c>
      <c r="D164" s="15"/>
      <c r="E164" s="17" t="s">
        <v>616</v>
      </c>
      <c r="F164" s="8">
        <f>F165+F167</f>
        <v>2732.7</v>
      </c>
      <c r="G164" s="8">
        <f>G165+G167</f>
        <v>2679.1000000000004</v>
      </c>
      <c r="H164" s="90">
        <f t="shared" si="26"/>
        <v>98.038569912540723</v>
      </c>
    </row>
    <row r="165" spans="1:8" ht="38.25" outlineLevel="5">
      <c r="A165" s="15" t="s">
        <v>11</v>
      </c>
      <c r="B165" s="16" t="s">
        <v>77</v>
      </c>
      <c r="C165" s="16" t="s">
        <v>558</v>
      </c>
      <c r="D165" s="15"/>
      <c r="E165" s="17" t="s">
        <v>559</v>
      </c>
      <c r="F165" s="8">
        <f>F166</f>
        <v>2186.1999999999998</v>
      </c>
      <c r="G165" s="8">
        <f>G166</f>
        <v>2143.3000000000002</v>
      </c>
      <c r="H165" s="90">
        <f t="shared" si="26"/>
        <v>98.037690970633989</v>
      </c>
    </row>
    <row r="166" spans="1:8" ht="25.5" outlineLevel="5">
      <c r="A166" s="15" t="s">
        <v>11</v>
      </c>
      <c r="B166" s="16" t="s">
        <v>77</v>
      </c>
      <c r="C166" s="16" t="s">
        <v>558</v>
      </c>
      <c r="D166" s="15" t="s">
        <v>7</v>
      </c>
      <c r="E166" s="17" t="s">
        <v>305</v>
      </c>
      <c r="F166" s="8">
        <f>957.8+1584.6-356.2</f>
        <v>2186.1999999999998</v>
      </c>
      <c r="G166" s="8">
        <v>2143.3000000000002</v>
      </c>
      <c r="H166" s="90">
        <f t="shared" si="26"/>
        <v>98.037690970633989</v>
      </c>
    </row>
    <row r="167" spans="1:8" ht="38.25" outlineLevel="6">
      <c r="A167" s="15" t="s">
        <v>11</v>
      </c>
      <c r="B167" s="16" t="s">
        <v>77</v>
      </c>
      <c r="C167" s="16" t="s">
        <v>89</v>
      </c>
      <c r="D167" s="15"/>
      <c r="E167" s="17" t="s">
        <v>384</v>
      </c>
      <c r="F167" s="8">
        <f>F168</f>
        <v>546.5</v>
      </c>
      <c r="G167" s="8">
        <f>G168</f>
        <v>535.79999999999995</v>
      </c>
      <c r="H167" s="90">
        <f t="shared" si="26"/>
        <v>98.042086001829816</v>
      </c>
    </row>
    <row r="168" spans="1:8" ht="25.5" outlineLevel="7">
      <c r="A168" s="15" t="s">
        <v>11</v>
      </c>
      <c r="B168" s="16" t="s">
        <v>77</v>
      </c>
      <c r="C168" s="16" t="s">
        <v>89</v>
      </c>
      <c r="D168" s="15" t="s">
        <v>7</v>
      </c>
      <c r="E168" s="17" t="s">
        <v>305</v>
      </c>
      <c r="F168" s="8">
        <f>239.5+396.1-89.1</f>
        <v>546.5</v>
      </c>
      <c r="G168" s="8">
        <v>535.79999999999995</v>
      </c>
      <c r="H168" s="90">
        <f t="shared" si="26"/>
        <v>98.042086001829816</v>
      </c>
    </row>
    <row r="169" spans="1:8" outlineLevel="2">
      <c r="A169" s="15" t="s">
        <v>11</v>
      </c>
      <c r="B169" s="16" t="s">
        <v>91</v>
      </c>
      <c r="C169" s="16"/>
      <c r="D169" s="15"/>
      <c r="E169" s="17" t="s">
        <v>274</v>
      </c>
      <c r="F169" s="8">
        <f>F170</f>
        <v>300</v>
      </c>
      <c r="G169" s="8">
        <f>G170</f>
        <v>98.8</v>
      </c>
      <c r="H169" s="90">
        <f t="shared" si="26"/>
        <v>32.93333333333333</v>
      </c>
    </row>
    <row r="170" spans="1:8" ht="51" outlineLevel="3">
      <c r="A170" s="15" t="s">
        <v>11</v>
      </c>
      <c r="B170" s="16" t="s">
        <v>91</v>
      </c>
      <c r="C170" s="16" t="s">
        <v>29</v>
      </c>
      <c r="D170" s="15"/>
      <c r="E170" s="17" t="s">
        <v>585</v>
      </c>
      <c r="F170" s="8">
        <f>F171</f>
        <v>300</v>
      </c>
      <c r="G170" s="8">
        <f t="shared" ref="G170:G172" si="27">G171</f>
        <v>98.8</v>
      </c>
      <c r="H170" s="90">
        <f t="shared" si="26"/>
        <v>32.93333333333333</v>
      </c>
    </row>
    <row r="171" spans="1:8" ht="25.5" outlineLevel="4">
      <c r="A171" s="15" t="s">
        <v>11</v>
      </c>
      <c r="B171" s="16" t="s">
        <v>91</v>
      </c>
      <c r="C171" s="16" t="s">
        <v>35</v>
      </c>
      <c r="D171" s="15"/>
      <c r="E171" s="17" t="s">
        <v>326</v>
      </c>
      <c r="F171" s="8">
        <f>F172</f>
        <v>300</v>
      </c>
      <c r="G171" s="8">
        <f t="shared" si="27"/>
        <v>98.8</v>
      </c>
      <c r="H171" s="90">
        <f t="shared" si="26"/>
        <v>32.93333333333333</v>
      </c>
    </row>
    <row r="172" spans="1:8" ht="51" outlineLevel="5">
      <c r="A172" s="15" t="s">
        <v>11</v>
      </c>
      <c r="B172" s="16" t="s">
        <v>91</v>
      </c>
      <c r="C172" s="16" t="s">
        <v>36</v>
      </c>
      <c r="D172" s="15"/>
      <c r="E172" s="17" t="s">
        <v>327</v>
      </c>
      <c r="F172" s="8">
        <f>F173</f>
        <v>300</v>
      </c>
      <c r="G172" s="8">
        <f t="shared" si="27"/>
        <v>98.8</v>
      </c>
      <c r="H172" s="90">
        <f t="shared" si="26"/>
        <v>32.93333333333333</v>
      </c>
    </row>
    <row r="173" spans="1:8" ht="25.5" outlineLevel="6">
      <c r="A173" s="15" t="s">
        <v>11</v>
      </c>
      <c r="B173" s="16" t="s">
        <v>91</v>
      </c>
      <c r="C173" s="16" t="s">
        <v>92</v>
      </c>
      <c r="D173" s="15"/>
      <c r="E173" s="17" t="s">
        <v>388</v>
      </c>
      <c r="F173" s="8">
        <f>F174</f>
        <v>300</v>
      </c>
      <c r="G173" s="8">
        <f>G174</f>
        <v>98.8</v>
      </c>
      <c r="H173" s="90">
        <f t="shared" si="26"/>
        <v>32.93333333333333</v>
      </c>
    </row>
    <row r="174" spans="1:8" ht="25.5" outlineLevel="7">
      <c r="A174" s="15" t="s">
        <v>11</v>
      </c>
      <c r="B174" s="16" t="s">
        <v>91</v>
      </c>
      <c r="C174" s="16" t="s">
        <v>92</v>
      </c>
      <c r="D174" s="15" t="s">
        <v>7</v>
      </c>
      <c r="E174" s="17" t="s">
        <v>305</v>
      </c>
      <c r="F174" s="8">
        <v>300</v>
      </c>
      <c r="G174" s="8">
        <v>98.8</v>
      </c>
      <c r="H174" s="90">
        <f t="shared" si="26"/>
        <v>32.93333333333333</v>
      </c>
    </row>
    <row r="175" spans="1:8" outlineLevel="1">
      <c r="A175" s="15" t="s">
        <v>11</v>
      </c>
      <c r="B175" s="16" t="s">
        <v>93</v>
      </c>
      <c r="C175" s="16"/>
      <c r="D175" s="15"/>
      <c r="E175" s="17" t="s">
        <v>253</v>
      </c>
      <c r="F175" s="8">
        <f>F176+F189+F217+F267</f>
        <v>157165.79999999999</v>
      </c>
      <c r="G175" s="8">
        <f>G176+G189+G217+G267</f>
        <v>123796.20000000001</v>
      </c>
      <c r="H175" s="90">
        <f t="shared" si="26"/>
        <v>78.767899886616561</v>
      </c>
    </row>
    <row r="176" spans="1:8" outlineLevel="2">
      <c r="A176" s="15" t="s">
        <v>11</v>
      </c>
      <c r="B176" s="16" t="s">
        <v>94</v>
      </c>
      <c r="C176" s="16"/>
      <c r="D176" s="15"/>
      <c r="E176" s="17" t="s">
        <v>275</v>
      </c>
      <c r="F176" s="8">
        <f>F177+F184</f>
        <v>2200</v>
      </c>
      <c r="G176" s="8">
        <f>G177+G184</f>
        <v>1158.2</v>
      </c>
      <c r="H176" s="90">
        <f t="shared" si="26"/>
        <v>52.645454545454548</v>
      </c>
    </row>
    <row r="177" spans="1:8" ht="51" outlineLevel="3">
      <c r="A177" s="15" t="s">
        <v>11</v>
      </c>
      <c r="B177" s="16" t="s">
        <v>94</v>
      </c>
      <c r="C177" s="16" t="s">
        <v>70</v>
      </c>
      <c r="D177" s="15"/>
      <c r="E177" s="17" t="s">
        <v>271</v>
      </c>
      <c r="F177" s="8">
        <f t="shared" ref="F177:G178" si="28">F178</f>
        <v>2000</v>
      </c>
      <c r="G177" s="8">
        <f t="shared" si="28"/>
        <v>1158.2</v>
      </c>
      <c r="H177" s="90">
        <f t="shared" si="26"/>
        <v>57.910000000000004</v>
      </c>
    </row>
    <row r="178" spans="1:8" ht="25.5" outlineLevel="4">
      <c r="A178" s="15" t="s">
        <v>11</v>
      </c>
      <c r="B178" s="16" t="s">
        <v>94</v>
      </c>
      <c r="C178" s="16" t="s">
        <v>95</v>
      </c>
      <c r="D178" s="15"/>
      <c r="E178" s="17" t="s">
        <v>390</v>
      </c>
      <c r="F178" s="8">
        <f t="shared" si="28"/>
        <v>2000</v>
      </c>
      <c r="G178" s="8">
        <f t="shared" si="28"/>
        <v>1158.2</v>
      </c>
      <c r="H178" s="90">
        <f t="shared" si="26"/>
        <v>57.910000000000004</v>
      </c>
    </row>
    <row r="179" spans="1:8" ht="38.25" outlineLevel="5">
      <c r="A179" s="15" t="s">
        <v>11</v>
      </c>
      <c r="B179" s="16" t="s">
        <v>94</v>
      </c>
      <c r="C179" s="16" t="s">
        <v>96</v>
      </c>
      <c r="D179" s="15"/>
      <c r="E179" s="17" t="s">
        <v>391</v>
      </c>
      <c r="F179" s="8">
        <f>F180+F182</f>
        <v>2000</v>
      </c>
      <c r="G179" s="8">
        <f>G180+G182</f>
        <v>1158.2</v>
      </c>
      <c r="H179" s="90">
        <f t="shared" si="26"/>
        <v>57.910000000000004</v>
      </c>
    </row>
    <row r="180" spans="1:8" ht="25.5" outlineLevel="6">
      <c r="A180" s="15" t="s">
        <v>11</v>
      </c>
      <c r="B180" s="16" t="s">
        <v>94</v>
      </c>
      <c r="C180" s="16" t="s">
        <v>642</v>
      </c>
      <c r="D180" s="15"/>
      <c r="E180" s="17" t="s">
        <v>641</v>
      </c>
      <c r="F180" s="8">
        <f>F181</f>
        <v>1000</v>
      </c>
      <c r="G180" s="8">
        <f>G181</f>
        <v>454</v>
      </c>
      <c r="H180" s="90">
        <f t="shared" si="26"/>
        <v>45.4</v>
      </c>
    </row>
    <row r="181" spans="1:8" ht="25.5" outlineLevel="7">
      <c r="A181" s="15" t="s">
        <v>11</v>
      </c>
      <c r="B181" s="16" t="s">
        <v>94</v>
      </c>
      <c r="C181" s="16" t="s">
        <v>642</v>
      </c>
      <c r="D181" s="15">
        <v>200</v>
      </c>
      <c r="E181" s="17" t="s">
        <v>305</v>
      </c>
      <c r="F181" s="8">
        <v>1000</v>
      </c>
      <c r="G181" s="8">
        <v>454</v>
      </c>
      <c r="H181" s="90">
        <f t="shared" si="26"/>
        <v>45.4</v>
      </c>
    </row>
    <row r="182" spans="1:8" ht="38.25" outlineLevel="6">
      <c r="A182" s="15" t="s">
        <v>11</v>
      </c>
      <c r="B182" s="16" t="s">
        <v>94</v>
      </c>
      <c r="C182" s="16" t="s">
        <v>97</v>
      </c>
      <c r="D182" s="15"/>
      <c r="E182" s="17" t="s">
        <v>393</v>
      </c>
      <c r="F182" s="8">
        <f>F183</f>
        <v>1000</v>
      </c>
      <c r="G182" s="8">
        <f>G183</f>
        <v>704.2</v>
      </c>
      <c r="H182" s="90">
        <f t="shared" si="26"/>
        <v>70.42</v>
      </c>
    </row>
    <row r="183" spans="1:8" ht="25.5" outlineLevel="7">
      <c r="A183" s="15" t="s">
        <v>11</v>
      </c>
      <c r="B183" s="16" t="s">
        <v>94</v>
      </c>
      <c r="C183" s="16" t="s">
        <v>97</v>
      </c>
      <c r="D183" s="15" t="s">
        <v>7</v>
      </c>
      <c r="E183" s="17" t="s">
        <v>305</v>
      </c>
      <c r="F183" s="8">
        <v>1000</v>
      </c>
      <c r="G183" s="8">
        <v>704.2</v>
      </c>
      <c r="H183" s="90">
        <f t="shared" si="26"/>
        <v>70.42</v>
      </c>
    </row>
    <row r="184" spans="1:8" ht="38.25" outlineLevel="3">
      <c r="A184" s="15" t="s">
        <v>11</v>
      </c>
      <c r="B184" s="16" t="s">
        <v>94</v>
      </c>
      <c r="C184" s="16" t="s">
        <v>98</v>
      </c>
      <c r="D184" s="15"/>
      <c r="E184" s="17" t="s">
        <v>649</v>
      </c>
      <c r="F184" s="8">
        <f t="shared" ref="F184:G187" si="29">F185</f>
        <v>200</v>
      </c>
      <c r="G184" s="8">
        <f t="shared" si="29"/>
        <v>0</v>
      </c>
      <c r="H184" s="90">
        <f t="shared" si="26"/>
        <v>0</v>
      </c>
    </row>
    <row r="185" spans="1:8" ht="25.5" outlineLevel="4">
      <c r="A185" s="15" t="s">
        <v>11</v>
      </c>
      <c r="B185" s="16" t="s">
        <v>94</v>
      </c>
      <c r="C185" s="16" t="s">
        <v>99</v>
      </c>
      <c r="D185" s="15"/>
      <c r="E185" s="17" t="s">
        <v>604</v>
      </c>
      <c r="F185" s="8">
        <f t="shared" si="29"/>
        <v>200</v>
      </c>
      <c r="G185" s="8">
        <f t="shared" si="29"/>
        <v>0</v>
      </c>
      <c r="H185" s="90">
        <f t="shared" si="26"/>
        <v>0</v>
      </c>
    </row>
    <row r="186" spans="1:8" ht="25.5" outlineLevel="5">
      <c r="A186" s="15" t="s">
        <v>11</v>
      </c>
      <c r="B186" s="16" t="s">
        <v>94</v>
      </c>
      <c r="C186" s="16" t="s">
        <v>100</v>
      </c>
      <c r="D186" s="15"/>
      <c r="E186" s="17" t="s">
        <v>605</v>
      </c>
      <c r="F186" s="8">
        <f t="shared" si="29"/>
        <v>200</v>
      </c>
      <c r="G186" s="8">
        <f t="shared" si="29"/>
        <v>0</v>
      </c>
      <c r="H186" s="90">
        <f t="shared" si="26"/>
        <v>0</v>
      </c>
    </row>
    <row r="187" spans="1:8" ht="38.25" outlineLevel="6">
      <c r="A187" s="15" t="s">
        <v>11</v>
      </c>
      <c r="B187" s="16" t="s">
        <v>94</v>
      </c>
      <c r="C187" s="16" t="s">
        <v>101</v>
      </c>
      <c r="D187" s="15"/>
      <c r="E187" s="17" t="s">
        <v>553</v>
      </c>
      <c r="F187" s="8">
        <f t="shared" si="29"/>
        <v>200</v>
      </c>
      <c r="G187" s="8">
        <f t="shared" si="29"/>
        <v>0</v>
      </c>
      <c r="H187" s="90">
        <f t="shared" si="26"/>
        <v>0</v>
      </c>
    </row>
    <row r="188" spans="1:8" ht="25.5" outlineLevel="7">
      <c r="A188" s="15" t="s">
        <v>11</v>
      </c>
      <c r="B188" s="16" t="s">
        <v>94</v>
      </c>
      <c r="C188" s="16" t="s">
        <v>101</v>
      </c>
      <c r="D188" s="15" t="s">
        <v>7</v>
      </c>
      <c r="E188" s="17" t="s">
        <v>305</v>
      </c>
      <c r="F188" s="8">
        <v>200</v>
      </c>
      <c r="G188" s="8">
        <v>0</v>
      </c>
      <c r="H188" s="90">
        <f t="shared" si="26"/>
        <v>0</v>
      </c>
    </row>
    <row r="189" spans="1:8" outlineLevel="2">
      <c r="A189" s="15" t="s">
        <v>11</v>
      </c>
      <c r="B189" s="16" t="s">
        <v>102</v>
      </c>
      <c r="C189" s="16"/>
      <c r="D189" s="15"/>
      <c r="E189" s="17" t="s">
        <v>277</v>
      </c>
      <c r="F189" s="8">
        <f t="shared" ref="F189:G190" si="30">F190</f>
        <v>17890.400000000001</v>
      </c>
      <c r="G189" s="8">
        <f t="shared" si="30"/>
        <v>8863.8000000000011</v>
      </c>
      <c r="H189" s="90">
        <f t="shared" si="26"/>
        <v>49.545007378258731</v>
      </c>
    </row>
    <row r="190" spans="1:8" ht="51" outlineLevel="3">
      <c r="A190" s="15" t="s">
        <v>11</v>
      </c>
      <c r="B190" s="16" t="s">
        <v>102</v>
      </c>
      <c r="C190" s="16" t="s">
        <v>70</v>
      </c>
      <c r="D190" s="15"/>
      <c r="E190" s="17" t="s">
        <v>271</v>
      </c>
      <c r="F190" s="8">
        <f t="shared" si="30"/>
        <v>17890.400000000001</v>
      </c>
      <c r="G190" s="8">
        <f t="shared" si="30"/>
        <v>8863.8000000000011</v>
      </c>
      <c r="H190" s="90">
        <f t="shared" si="26"/>
        <v>49.545007378258731</v>
      </c>
    </row>
    <row r="191" spans="1:8" ht="25.5" outlineLevel="4">
      <c r="A191" s="15" t="s">
        <v>11</v>
      </c>
      <c r="B191" s="16" t="s">
        <v>102</v>
      </c>
      <c r="C191" s="16" t="s">
        <v>95</v>
      </c>
      <c r="D191" s="15"/>
      <c r="E191" s="17" t="s">
        <v>390</v>
      </c>
      <c r="F191" s="8">
        <f>F192+F197+F212</f>
        <v>17890.400000000001</v>
      </c>
      <c r="G191" s="8">
        <f t="shared" ref="G191" si="31">G192+G197+G212</f>
        <v>8863.8000000000011</v>
      </c>
      <c r="H191" s="90">
        <f t="shared" si="26"/>
        <v>49.545007378258731</v>
      </c>
    </row>
    <row r="192" spans="1:8" ht="27.75" customHeight="1" outlineLevel="5">
      <c r="A192" s="15" t="s">
        <v>11</v>
      </c>
      <c r="B192" s="16" t="s">
        <v>102</v>
      </c>
      <c r="C192" s="16" t="s">
        <v>103</v>
      </c>
      <c r="D192" s="15"/>
      <c r="E192" s="17" t="s">
        <v>399</v>
      </c>
      <c r="F192" s="8">
        <f>F193+F195</f>
        <v>1330</v>
      </c>
      <c r="G192" s="8">
        <f>G193+G195</f>
        <v>181.8</v>
      </c>
      <c r="H192" s="90">
        <f t="shared" si="26"/>
        <v>13.669172932330827</v>
      </c>
    </row>
    <row r="193" spans="1:8" ht="25.5" outlineLevel="6">
      <c r="A193" s="15" t="s">
        <v>11</v>
      </c>
      <c r="B193" s="16" t="s">
        <v>102</v>
      </c>
      <c r="C193" s="16" t="s">
        <v>104</v>
      </c>
      <c r="D193" s="15"/>
      <c r="E193" s="17" t="s">
        <v>400</v>
      </c>
      <c r="F193" s="8">
        <f>F194</f>
        <v>1000</v>
      </c>
      <c r="G193" s="8">
        <f>G194</f>
        <v>0</v>
      </c>
      <c r="H193" s="90">
        <f t="shared" si="26"/>
        <v>0</v>
      </c>
    </row>
    <row r="194" spans="1:8" ht="25.5" outlineLevel="7">
      <c r="A194" s="15" t="s">
        <v>11</v>
      </c>
      <c r="B194" s="16" t="s">
        <v>102</v>
      </c>
      <c r="C194" s="16" t="s">
        <v>104</v>
      </c>
      <c r="D194" s="15" t="s">
        <v>7</v>
      </c>
      <c r="E194" s="17" t="s">
        <v>305</v>
      </c>
      <c r="F194" s="8">
        <v>1000</v>
      </c>
      <c r="G194" s="8">
        <v>0</v>
      </c>
      <c r="H194" s="90">
        <f t="shared" si="26"/>
        <v>0</v>
      </c>
    </row>
    <row r="195" spans="1:8" outlineLevel="6">
      <c r="A195" s="15" t="s">
        <v>11</v>
      </c>
      <c r="B195" s="16" t="s">
        <v>102</v>
      </c>
      <c r="C195" s="16" t="s">
        <v>105</v>
      </c>
      <c r="D195" s="15"/>
      <c r="E195" s="17" t="s">
        <v>401</v>
      </c>
      <c r="F195" s="8">
        <f>F196</f>
        <v>330</v>
      </c>
      <c r="G195" s="8">
        <f>G196</f>
        <v>181.8</v>
      </c>
      <c r="H195" s="90">
        <f t="shared" si="26"/>
        <v>55.090909090909093</v>
      </c>
    </row>
    <row r="196" spans="1:8" ht="25.5" outlineLevel="7">
      <c r="A196" s="15" t="s">
        <v>11</v>
      </c>
      <c r="B196" s="16" t="s">
        <v>102</v>
      </c>
      <c r="C196" s="16" t="s">
        <v>105</v>
      </c>
      <c r="D196" s="15" t="s">
        <v>7</v>
      </c>
      <c r="E196" s="17" t="s">
        <v>305</v>
      </c>
      <c r="F196" s="8">
        <v>330</v>
      </c>
      <c r="G196" s="8">
        <v>181.8</v>
      </c>
      <c r="H196" s="90">
        <f t="shared" si="26"/>
        <v>55.090909090909093</v>
      </c>
    </row>
    <row r="197" spans="1:8" ht="25.5" outlineLevel="5">
      <c r="A197" s="15" t="s">
        <v>11</v>
      </c>
      <c r="B197" s="16" t="s">
        <v>102</v>
      </c>
      <c r="C197" s="16" t="s">
        <v>106</v>
      </c>
      <c r="D197" s="15"/>
      <c r="E197" s="17" t="s">
        <v>402</v>
      </c>
      <c r="F197" s="19">
        <f>F198+F200+F202+F204+F206+F208+F210</f>
        <v>12140</v>
      </c>
      <c r="G197" s="19">
        <f>G198+G200+G202+G204+G206+G208+G210</f>
        <v>6908.2000000000007</v>
      </c>
      <c r="H197" s="90">
        <f t="shared" si="26"/>
        <v>56.904448105436579</v>
      </c>
    </row>
    <row r="198" spans="1:8" outlineLevel="6">
      <c r="A198" s="15" t="s">
        <v>11</v>
      </c>
      <c r="B198" s="16" t="s">
        <v>102</v>
      </c>
      <c r="C198" s="16" t="s">
        <v>107</v>
      </c>
      <c r="D198" s="15"/>
      <c r="E198" s="17" t="s">
        <v>403</v>
      </c>
      <c r="F198" s="8">
        <f>F199</f>
        <v>1300</v>
      </c>
      <c r="G198" s="8">
        <f>G199</f>
        <v>593.70000000000005</v>
      </c>
      <c r="H198" s="90">
        <f t="shared" si="26"/>
        <v>45.669230769230772</v>
      </c>
    </row>
    <row r="199" spans="1:8" ht="25.5" outlineLevel="7">
      <c r="A199" s="15" t="s">
        <v>11</v>
      </c>
      <c r="B199" s="16" t="s">
        <v>102</v>
      </c>
      <c r="C199" s="16" t="s">
        <v>107</v>
      </c>
      <c r="D199" s="15" t="s">
        <v>7</v>
      </c>
      <c r="E199" s="17" t="s">
        <v>305</v>
      </c>
      <c r="F199" s="8">
        <f>1000+300</f>
        <v>1300</v>
      </c>
      <c r="G199" s="8">
        <v>593.70000000000005</v>
      </c>
      <c r="H199" s="90">
        <f t="shared" si="26"/>
        <v>45.669230769230772</v>
      </c>
    </row>
    <row r="200" spans="1:8" ht="25.5" outlineLevel="6">
      <c r="A200" s="15" t="s">
        <v>11</v>
      </c>
      <c r="B200" s="16" t="s">
        <v>102</v>
      </c>
      <c r="C200" s="16" t="s">
        <v>108</v>
      </c>
      <c r="D200" s="15"/>
      <c r="E200" s="17" t="s">
        <v>607</v>
      </c>
      <c r="F200" s="8">
        <f>F201</f>
        <v>5000</v>
      </c>
      <c r="G200" s="8">
        <f>G201</f>
        <v>4137.6000000000004</v>
      </c>
      <c r="H200" s="90">
        <f t="shared" si="26"/>
        <v>82.75200000000001</v>
      </c>
    </row>
    <row r="201" spans="1:8" ht="25.5" outlineLevel="7">
      <c r="A201" s="15" t="s">
        <v>11</v>
      </c>
      <c r="B201" s="16" t="s">
        <v>102</v>
      </c>
      <c r="C201" s="16" t="s">
        <v>108</v>
      </c>
      <c r="D201" s="15" t="s">
        <v>7</v>
      </c>
      <c r="E201" s="17" t="s">
        <v>305</v>
      </c>
      <c r="F201" s="8">
        <f>2000+3000</f>
        <v>5000</v>
      </c>
      <c r="G201" s="8">
        <v>4137.6000000000004</v>
      </c>
      <c r="H201" s="90">
        <f t="shared" si="26"/>
        <v>82.75200000000001</v>
      </c>
    </row>
    <row r="202" spans="1:8" ht="38.25" outlineLevel="6">
      <c r="A202" s="15" t="s">
        <v>11</v>
      </c>
      <c r="B202" s="16" t="s">
        <v>102</v>
      </c>
      <c r="C202" s="16" t="s">
        <v>109</v>
      </c>
      <c r="D202" s="15"/>
      <c r="E202" s="17" t="s">
        <v>404</v>
      </c>
      <c r="F202" s="8">
        <f>F203</f>
        <v>550</v>
      </c>
      <c r="G202" s="8">
        <f>G203</f>
        <v>0</v>
      </c>
      <c r="H202" s="90">
        <f t="shared" si="26"/>
        <v>0</v>
      </c>
    </row>
    <row r="203" spans="1:8" ht="25.5" outlineLevel="7">
      <c r="A203" s="15" t="s">
        <v>11</v>
      </c>
      <c r="B203" s="16" t="s">
        <v>102</v>
      </c>
      <c r="C203" s="16" t="s">
        <v>109</v>
      </c>
      <c r="D203" s="15" t="s">
        <v>7</v>
      </c>
      <c r="E203" s="17" t="s">
        <v>305</v>
      </c>
      <c r="F203" s="8">
        <f>300+250</f>
        <v>550</v>
      </c>
      <c r="G203" s="8">
        <v>0</v>
      </c>
      <c r="H203" s="90">
        <f t="shared" si="26"/>
        <v>0</v>
      </c>
    </row>
    <row r="204" spans="1:8" ht="25.5" outlineLevel="7">
      <c r="A204" s="15" t="s">
        <v>11</v>
      </c>
      <c r="B204" s="16" t="s">
        <v>102</v>
      </c>
      <c r="C204" s="16" t="s">
        <v>589</v>
      </c>
      <c r="D204" s="15"/>
      <c r="E204" s="17" t="s">
        <v>590</v>
      </c>
      <c r="F204" s="8">
        <f>F205</f>
        <v>4000</v>
      </c>
      <c r="G204" s="8">
        <f>G205</f>
        <v>1776.9</v>
      </c>
      <c r="H204" s="90">
        <f t="shared" si="26"/>
        <v>44.422500000000007</v>
      </c>
    </row>
    <row r="205" spans="1:8" ht="25.5" outlineLevel="7">
      <c r="A205" s="15" t="s">
        <v>11</v>
      </c>
      <c r="B205" s="16" t="s">
        <v>102</v>
      </c>
      <c r="C205" s="16" t="s">
        <v>589</v>
      </c>
      <c r="D205" s="15">
        <v>200</v>
      </c>
      <c r="E205" s="17" t="s">
        <v>305</v>
      </c>
      <c r="F205" s="8">
        <f>1000+1000+2000</f>
        <v>4000</v>
      </c>
      <c r="G205" s="8">
        <v>1776.9</v>
      </c>
      <c r="H205" s="90">
        <f t="shared" si="26"/>
        <v>44.422500000000007</v>
      </c>
    </row>
    <row r="206" spans="1:8" ht="25.5" outlineLevel="7">
      <c r="A206" s="15" t="s">
        <v>11</v>
      </c>
      <c r="B206" s="16" t="s">
        <v>102</v>
      </c>
      <c r="C206" s="16" t="s">
        <v>608</v>
      </c>
      <c r="D206" s="15"/>
      <c r="E206" s="17" t="s">
        <v>609</v>
      </c>
      <c r="F206" s="8">
        <f>F207</f>
        <v>350</v>
      </c>
      <c r="G206" s="8">
        <f>G207</f>
        <v>0</v>
      </c>
      <c r="H206" s="90">
        <f t="shared" si="26"/>
        <v>0</v>
      </c>
    </row>
    <row r="207" spans="1:8" ht="25.5" outlineLevel="7">
      <c r="A207" s="15" t="s">
        <v>11</v>
      </c>
      <c r="B207" s="16" t="s">
        <v>102</v>
      </c>
      <c r="C207" s="16" t="s">
        <v>608</v>
      </c>
      <c r="D207" s="15">
        <v>200</v>
      </c>
      <c r="E207" s="17" t="s">
        <v>305</v>
      </c>
      <c r="F207" s="8">
        <v>350</v>
      </c>
      <c r="G207" s="8">
        <v>0</v>
      </c>
      <c r="H207" s="90">
        <f t="shared" ref="H207:H270" si="32">G207/F207*100</f>
        <v>0</v>
      </c>
    </row>
    <row r="208" spans="1:8" ht="25.5" outlineLevel="7">
      <c r="A208" s="15" t="s">
        <v>11</v>
      </c>
      <c r="B208" s="16" t="s">
        <v>102</v>
      </c>
      <c r="C208" s="16" t="s">
        <v>619</v>
      </c>
      <c r="D208" s="15"/>
      <c r="E208" s="17" t="s">
        <v>620</v>
      </c>
      <c r="F208" s="8">
        <f>F209</f>
        <v>540</v>
      </c>
      <c r="G208" s="8">
        <f>G209</f>
        <v>0</v>
      </c>
      <c r="H208" s="90">
        <f t="shared" si="32"/>
        <v>0</v>
      </c>
    </row>
    <row r="209" spans="1:10" ht="25.5" outlineLevel="7">
      <c r="A209" s="15" t="s">
        <v>11</v>
      </c>
      <c r="B209" s="16" t="s">
        <v>102</v>
      </c>
      <c r="C209" s="16" t="s">
        <v>619</v>
      </c>
      <c r="D209" s="15">
        <v>200</v>
      </c>
      <c r="E209" s="17" t="s">
        <v>305</v>
      </c>
      <c r="F209" s="8">
        <f>850-150-160</f>
        <v>540</v>
      </c>
      <c r="G209" s="8">
        <v>0</v>
      </c>
      <c r="H209" s="90">
        <f t="shared" si="32"/>
        <v>0</v>
      </c>
    </row>
    <row r="210" spans="1:10" ht="25.5" outlineLevel="7">
      <c r="A210" s="15" t="s">
        <v>11</v>
      </c>
      <c r="B210" s="16" t="s">
        <v>102</v>
      </c>
      <c r="C210" s="16" t="s">
        <v>726</v>
      </c>
      <c r="D210" s="15"/>
      <c r="E210" s="77" t="s">
        <v>731</v>
      </c>
      <c r="F210" s="8">
        <f>F211</f>
        <v>400</v>
      </c>
      <c r="G210" s="8">
        <f t="shared" ref="G210" si="33">G211</f>
        <v>400</v>
      </c>
      <c r="H210" s="90">
        <f t="shared" si="32"/>
        <v>100</v>
      </c>
    </row>
    <row r="211" spans="1:10" outlineLevel="7">
      <c r="A211" s="15" t="s">
        <v>11</v>
      </c>
      <c r="B211" s="16" t="s">
        <v>102</v>
      </c>
      <c r="C211" s="16" t="s">
        <v>726</v>
      </c>
      <c r="D211" s="15" t="s">
        <v>8</v>
      </c>
      <c r="E211" s="17" t="s">
        <v>306</v>
      </c>
      <c r="F211" s="8">
        <v>400</v>
      </c>
      <c r="G211" s="8">
        <v>400</v>
      </c>
      <c r="H211" s="90">
        <f t="shared" si="32"/>
        <v>100</v>
      </c>
    </row>
    <row r="212" spans="1:10" ht="25.5" outlineLevel="5">
      <c r="A212" s="15" t="s">
        <v>11</v>
      </c>
      <c r="B212" s="16" t="s">
        <v>102</v>
      </c>
      <c r="C212" s="16" t="s">
        <v>110</v>
      </c>
      <c r="D212" s="15"/>
      <c r="E212" s="17" t="s">
        <v>405</v>
      </c>
      <c r="F212" s="19">
        <f>F215+F213</f>
        <v>4420.3999999999996</v>
      </c>
      <c r="G212" s="19">
        <f t="shared" ref="G212" si="34">G215+G213</f>
        <v>1773.8</v>
      </c>
      <c r="H212" s="90">
        <f t="shared" si="32"/>
        <v>40.127590263324585</v>
      </c>
    </row>
    <row r="213" spans="1:10" ht="25.5" outlineLevel="5">
      <c r="A213" s="15" t="s">
        <v>11</v>
      </c>
      <c r="B213" s="16" t="s">
        <v>102</v>
      </c>
      <c r="C213" s="16" t="s">
        <v>665</v>
      </c>
      <c r="D213" s="15"/>
      <c r="E213" s="17" t="s">
        <v>666</v>
      </c>
      <c r="F213" s="19">
        <f>F214</f>
        <v>3000</v>
      </c>
      <c r="G213" s="19">
        <f t="shared" ref="G213" si="35">G214</f>
        <v>1773.8</v>
      </c>
      <c r="H213" s="90">
        <f t="shared" si="32"/>
        <v>59.126666666666658</v>
      </c>
    </row>
    <row r="214" spans="1:10" ht="25.5" outlineLevel="5">
      <c r="A214" s="15" t="s">
        <v>11</v>
      </c>
      <c r="B214" s="16" t="s">
        <v>102</v>
      </c>
      <c r="C214" s="16" t="s">
        <v>665</v>
      </c>
      <c r="D214" s="15">
        <v>200</v>
      </c>
      <c r="E214" s="17" t="s">
        <v>305</v>
      </c>
      <c r="F214" s="19">
        <f>100+500+2400</f>
        <v>3000</v>
      </c>
      <c r="G214" s="19">
        <v>1773.8</v>
      </c>
      <c r="H214" s="90">
        <f t="shared" si="32"/>
        <v>59.126666666666658</v>
      </c>
    </row>
    <row r="215" spans="1:10" ht="51" outlineLevel="6">
      <c r="A215" s="15" t="s">
        <v>11</v>
      </c>
      <c r="B215" s="16" t="s">
        <v>102</v>
      </c>
      <c r="C215" s="16" t="s">
        <v>584</v>
      </c>
      <c r="D215" s="15"/>
      <c r="E215" s="17" t="s">
        <v>606</v>
      </c>
      <c r="F215" s="8">
        <f t="shared" ref="F215:G215" si="36">F216</f>
        <v>1420.4</v>
      </c>
      <c r="G215" s="8">
        <f t="shared" si="36"/>
        <v>0</v>
      </c>
      <c r="H215" s="90">
        <f t="shared" si="32"/>
        <v>0</v>
      </c>
      <c r="J215" s="63"/>
    </row>
    <row r="216" spans="1:10" ht="25.5" outlineLevel="7">
      <c r="A216" s="15" t="s">
        <v>11</v>
      </c>
      <c r="B216" s="16" t="s">
        <v>102</v>
      </c>
      <c r="C216" s="16" t="s">
        <v>584</v>
      </c>
      <c r="D216" s="15" t="s">
        <v>7</v>
      </c>
      <c r="E216" s="17" t="s">
        <v>305</v>
      </c>
      <c r="F216" s="8">
        <f>1520.4-100</f>
        <v>1420.4</v>
      </c>
      <c r="G216" s="8">
        <v>0</v>
      </c>
      <c r="H216" s="90">
        <f t="shared" si="32"/>
        <v>0</v>
      </c>
      <c r="J216" s="63"/>
    </row>
    <row r="217" spans="1:10" outlineLevel="2">
      <c r="A217" s="15" t="s">
        <v>11</v>
      </c>
      <c r="B217" s="16" t="s">
        <v>111</v>
      </c>
      <c r="C217" s="16"/>
      <c r="D217" s="15"/>
      <c r="E217" s="17" t="s">
        <v>278</v>
      </c>
      <c r="F217" s="8">
        <f>F218+F251</f>
        <v>110540</v>
      </c>
      <c r="G217" s="8">
        <f>G218+G251</f>
        <v>96257.3</v>
      </c>
      <c r="H217" s="90">
        <f t="shared" si="32"/>
        <v>87.079156866292749</v>
      </c>
      <c r="J217" s="63"/>
    </row>
    <row r="218" spans="1:10" ht="51" outlineLevel="3">
      <c r="A218" s="15" t="s">
        <v>11</v>
      </c>
      <c r="B218" s="16" t="s">
        <v>111</v>
      </c>
      <c r="C218" s="16" t="s">
        <v>70</v>
      </c>
      <c r="D218" s="15"/>
      <c r="E218" s="17" t="s">
        <v>271</v>
      </c>
      <c r="F218" s="8">
        <f>F219</f>
        <v>21660.9</v>
      </c>
      <c r="G218" s="8">
        <f>G219</f>
        <v>14334.6</v>
      </c>
      <c r="H218" s="90">
        <f t="shared" si="32"/>
        <v>66.177305652119713</v>
      </c>
    </row>
    <row r="219" spans="1:10" ht="25.5" outlineLevel="4">
      <c r="A219" s="15" t="s">
        <v>11</v>
      </c>
      <c r="B219" s="16" t="s">
        <v>111</v>
      </c>
      <c r="C219" s="16" t="s">
        <v>71</v>
      </c>
      <c r="D219" s="15"/>
      <c r="E219" s="17" t="s">
        <v>367</v>
      </c>
      <c r="F219" s="8">
        <f>F220+F227+F236</f>
        <v>21660.9</v>
      </c>
      <c r="G219" s="8">
        <f>G220+G227+G236</f>
        <v>14334.6</v>
      </c>
      <c r="H219" s="90">
        <f t="shared" si="32"/>
        <v>66.177305652119713</v>
      </c>
    </row>
    <row r="220" spans="1:10" ht="16.5" customHeight="1" outlineLevel="5">
      <c r="A220" s="15" t="s">
        <v>11</v>
      </c>
      <c r="B220" s="16" t="s">
        <v>111</v>
      </c>
      <c r="C220" s="16" t="s">
        <v>112</v>
      </c>
      <c r="D220" s="15"/>
      <c r="E220" s="17" t="s">
        <v>407</v>
      </c>
      <c r="F220" s="8">
        <f>F221+F223+F225</f>
        <v>11500</v>
      </c>
      <c r="G220" s="8">
        <f>G221+G223+G225</f>
        <v>6995</v>
      </c>
      <c r="H220" s="90">
        <f t="shared" si="32"/>
        <v>60.826086956521742</v>
      </c>
    </row>
    <row r="221" spans="1:10" ht="25.5" outlineLevel="6">
      <c r="A221" s="15" t="s">
        <v>11</v>
      </c>
      <c r="B221" s="16" t="s">
        <v>111</v>
      </c>
      <c r="C221" s="16" t="s">
        <v>113</v>
      </c>
      <c r="D221" s="15"/>
      <c r="E221" s="17" t="s">
        <v>408</v>
      </c>
      <c r="F221" s="8">
        <f>F222</f>
        <v>8500</v>
      </c>
      <c r="G221" s="8">
        <f>G222</f>
        <v>5345</v>
      </c>
      <c r="H221" s="90">
        <f t="shared" si="32"/>
        <v>62.882352941176464</v>
      </c>
    </row>
    <row r="222" spans="1:10" ht="25.5" outlineLevel="7">
      <c r="A222" s="15" t="s">
        <v>11</v>
      </c>
      <c r="B222" s="16" t="s">
        <v>111</v>
      </c>
      <c r="C222" s="16" t="s">
        <v>113</v>
      </c>
      <c r="D222" s="15" t="s">
        <v>7</v>
      </c>
      <c r="E222" s="17" t="s">
        <v>305</v>
      </c>
      <c r="F222" s="8">
        <v>8500</v>
      </c>
      <c r="G222" s="8">
        <v>5345</v>
      </c>
      <c r="H222" s="90">
        <f t="shared" si="32"/>
        <v>62.882352941176464</v>
      </c>
    </row>
    <row r="223" spans="1:10" ht="25.5" outlineLevel="6">
      <c r="A223" s="15" t="s">
        <v>11</v>
      </c>
      <c r="B223" s="16" t="s">
        <v>111</v>
      </c>
      <c r="C223" s="16" t="s">
        <v>114</v>
      </c>
      <c r="D223" s="15"/>
      <c r="E223" s="17" t="s">
        <v>409</v>
      </c>
      <c r="F223" s="8">
        <f>F224</f>
        <v>1500</v>
      </c>
      <c r="G223" s="8">
        <f>G224</f>
        <v>900</v>
      </c>
      <c r="H223" s="90">
        <f t="shared" si="32"/>
        <v>60</v>
      </c>
    </row>
    <row r="224" spans="1:10" ht="25.5" outlineLevel="7">
      <c r="A224" s="15" t="s">
        <v>11</v>
      </c>
      <c r="B224" s="16" t="s">
        <v>111</v>
      </c>
      <c r="C224" s="16" t="s">
        <v>114</v>
      </c>
      <c r="D224" s="15" t="s">
        <v>39</v>
      </c>
      <c r="E224" s="17" t="s">
        <v>331</v>
      </c>
      <c r="F224" s="8">
        <v>1500</v>
      </c>
      <c r="G224" s="8">
        <v>900</v>
      </c>
      <c r="H224" s="90">
        <f t="shared" si="32"/>
        <v>60</v>
      </c>
    </row>
    <row r="225" spans="1:8" ht="38.25" outlineLevel="6">
      <c r="A225" s="15" t="s">
        <v>11</v>
      </c>
      <c r="B225" s="16" t="s">
        <v>111</v>
      </c>
      <c r="C225" s="16" t="s">
        <v>115</v>
      </c>
      <c r="D225" s="15"/>
      <c r="E225" s="17" t="s">
        <v>410</v>
      </c>
      <c r="F225" s="8">
        <f>F226</f>
        <v>1500</v>
      </c>
      <c r="G225" s="8">
        <f>G226</f>
        <v>750</v>
      </c>
      <c r="H225" s="90">
        <f t="shared" si="32"/>
        <v>50</v>
      </c>
    </row>
    <row r="226" spans="1:8" ht="25.5" outlineLevel="7">
      <c r="A226" s="15" t="s">
        <v>11</v>
      </c>
      <c r="B226" s="16" t="s">
        <v>111</v>
      </c>
      <c r="C226" s="16" t="s">
        <v>115</v>
      </c>
      <c r="D226" s="15" t="s">
        <v>7</v>
      </c>
      <c r="E226" s="17" t="s">
        <v>305</v>
      </c>
      <c r="F226" s="8">
        <v>1500</v>
      </c>
      <c r="G226" s="8">
        <v>750</v>
      </c>
      <c r="H226" s="90">
        <f t="shared" si="32"/>
        <v>50</v>
      </c>
    </row>
    <row r="227" spans="1:8" ht="25.5" outlineLevel="5">
      <c r="A227" s="15" t="s">
        <v>11</v>
      </c>
      <c r="B227" s="16" t="s">
        <v>111</v>
      </c>
      <c r="C227" s="16" t="s">
        <v>72</v>
      </c>
      <c r="D227" s="15"/>
      <c r="E227" s="17" t="s">
        <v>368</v>
      </c>
      <c r="F227" s="8">
        <f>F228+F230+F232+F234</f>
        <v>7635.5</v>
      </c>
      <c r="G227" s="8">
        <f>G228+G230+G232+G234</f>
        <v>4828.1000000000004</v>
      </c>
      <c r="H227" s="90">
        <f t="shared" si="32"/>
        <v>63.232270316285778</v>
      </c>
    </row>
    <row r="228" spans="1:8" outlineLevel="6">
      <c r="A228" s="51" t="s">
        <v>11</v>
      </c>
      <c r="B228" s="50" t="s">
        <v>111</v>
      </c>
      <c r="C228" s="50" t="s">
        <v>116</v>
      </c>
      <c r="D228" s="51"/>
      <c r="E228" s="52" t="s">
        <v>412</v>
      </c>
      <c r="F228" s="19">
        <f>F229</f>
        <v>5000</v>
      </c>
      <c r="G228" s="8">
        <f>G229</f>
        <v>3500</v>
      </c>
      <c r="H228" s="90">
        <f t="shared" si="32"/>
        <v>70</v>
      </c>
    </row>
    <row r="229" spans="1:8" ht="25.5" outlineLevel="7">
      <c r="A229" s="51" t="s">
        <v>11</v>
      </c>
      <c r="B229" s="50" t="s">
        <v>111</v>
      </c>
      <c r="C229" s="50" t="s">
        <v>116</v>
      </c>
      <c r="D229" s="51" t="s">
        <v>39</v>
      </c>
      <c r="E229" s="52" t="s">
        <v>331</v>
      </c>
      <c r="F229" s="19">
        <v>5000</v>
      </c>
      <c r="G229" s="19">
        <v>3500</v>
      </c>
      <c r="H229" s="90">
        <f t="shared" si="32"/>
        <v>70</v>
      </c>
    </row>
    <row r="230" spans="1:8" outlineLevel="6">
      <c r="A230" s="15" t="s">
        <v>11</v>
      </c>
      <c r="B230" s="16" t="s">
        <v>111</v>
      </c>
      <c r="C230" s="16" t="s">
        <v>117</v>
      </c>
      <c r="D230" s="15"/>
      <c r="E230" s="17" t="s">
        <v>415</v>
      </c>
      <c r="F230" s="8">
        <f>F231</f>
        <v>250</v>
      </c>
      <c r="G230" s="8">
        <f>G231</f>
        <v>250</v>
      </c>
      <c r="H230" s="90">
        <f t="shared" si="32"/>
        <v>100</v>
      </c>
    </row>
    <row r="231" spans="1:8" ht="25.5" outlineLevel="7">
      <c r="A231" s="15" t="s">
        <v>11</v>
      </c>
      <c r="B231" s="16" t="s">
        <v>111</v>
      </c>
      <c r="C231" s="16" t="s">
        <v>117</v>
      </c>
      <c r="D231" s="15" t="s">
        <v>7</v>
      </c>
      <c r="E231" s="17" t="s">
        <v>305</v>
      </c>
      <c r="F231" s="8">
        <v>250</v>
      </c>
      <c r="G231" s="8">
        <v>250</v>
      </c>
      <c r="H231" s="90">
        <f t="shared" si="32"/>
        <v>100</v>
      </c>
    </row>
    <row r="232" spans="1:8" ht="38.25" outlineLevel="6">
      <c r="A232" s="15" t="s">
        <v>11</v>
      </c>
      <c r="B232" s="16" t="s">
        <v>111</v>
      </c>
      <c r="C232" s="16" t="s">
        <v>118</v>
      </c>
      <c r="D232" s="15"/>
      <c r="E232" s="17" t="s">
        <v>416</v>
      </c>
      <c r="F232" s="8">
        <f>F233</f>
        <v>1425.5</v>
      </c>
      <c r="G232" s="8">
        <f>G233</f>
        <v>1078.0999999999999</v>
      </c>
      <c r="H232" s="90">
        <f t="shared" si="32"/>
        <v>75.629603647842856</v>
      </c>
    </row>
    <row r="233" spans="1:8" ht="25.5" outlineLevel="7">
      <c r="A233" s="15" t="s">
        <v>11</v>
      </c>
      <c r="B233" s="16" t="s">
        <v>111</v>
      </c>
      <c r="C233" s="16" t="s">
        <v>118</v>
      </c>
      <c r="D233" s="15" t="s">
        <v>7</v>
      </c>
      <c r="E233" s="17" t="s">
        <v>305</v>
      </c>
      <c r="F233" s="8">
        <f>1000+375.5+50</f>
        <v>1425.5</v>
      </c>
      <c r="G233" s="8">
        <v>1078.0999999999999</v>
      </c>
      <c r="H233" s="90">
        <f t="shared" si="32"/>
        <v>75.629603647842856</v>
      </c>
    </row>
    <row r="234" spans="1:8" outlineLevel="6">
      <c r="A234" s="15" t="s">
        <v>11</v>
      </c>
      <c r="B234" s="16" t="s">
        <v>111</v>
      </c>
      <c r="C234" s="16" t="s">
        <v>119</v>
      </c>
      <c r="D234" s="15"/>
      <c r="E234" s="17" t="s">
        <v>417</v>
      </c>
      <c r="F234" s="8">
        <f>F235</f>
        <v>960</v>
      </c>
      <c r="G234" s="8">
        <f>G235</f>
        <v>0</v>
      </c>
      <c r="H234" s="90">
        <f t="shared" si="32"/>
        <v>0</v>
      </c>
    </row>
    <row r="235" spans="1:8" ht="25.5" outlineLevel="7">
      <c r="A235" s="15" t="s">
        <v>11</v>
      </c>
      <c r="B235" s="16" t="s">
        <v>111</v>
      </c>
      <c r="C235" s="16" t="s">
        <v>119</v>
      </c>
      <c r="D235" s="15" t="s">
        <v>7</v>
      </c>
      <c r="E235" s="17" t="s">
        <v>305</v>
      </c>
      <c r="F235" s="8">
        <f>350+150+160+300</f>
        <v>960</v>
      </c>
      <c r="G235" s="8">
        <v>0</v>
      </c>
      <c r="H235" s="90">
        <f t="shared" si="32"/>
        <v>0</v>
      </c>
    </row>
    <row r="236" spans="1:8" ht="25.5" outlineLevel="5">
      <c r="A236" s="15" t="s">
        <v>11</v>
      </c>
      <c r="B236" s="16" t="s">
        <v>111</v>
      </c>
      <c r="C236" s="16" t="s">
        <v>90</v>
      </c>
      <c r="D236" s="15"/>
      <c r="E236" s="17" t="s">
        <v>386</v>
      </c>
      <c r="F236" s="8">
        <f>F237+F245+F247+F249+F239+F241+F243</f>
        <v>2525.4</v>
      </c>
      <c r="G236" s="8">
        <f>G237+G245+G247+G249+G239+G241+G243</f>
        <v>2511.5</v>
      </c>
      <c r="H236" s="90">
        <f t="shared" si="32"/>
        <v>99.449592143818805</v>
      </c>
    </row>
    <row r="237" spans="1:8" outlineLevel="5">
      <c r="A237" s="15" t="s">
        <v>11</v>
      </c>
      <c r="B237" s="16" t="s">
        <v>111</v>
      </c>
      <c r="C237" s="16" t="s">
        <v>638</v>
      </c>
      <c r="D237" s="15"/>
      <c r="E237" s="17" t="s">
        <v>639</v>
      </c>
      <c r="F237" s="8">
        <f>F238</f>
        <v>318.5</v>
      </c>
      <c r="G237" s="8">
        <f>G238</f>
        <v>304.7</v>
      </c>
      <c r="H237" s="90">
        <f t="shared" si="32"/>
        <v>95.667189952904224</v>
      </c>
    </row>
    <row r="238" spans="1:8" ht="25.5" outlineLevel="5">
      <c r="A238" s="15" t="s">
        <v>11</v>
      </c>
      <c r="B238" s="16" t="s">
        <v>111</v>
      </c>
      <c r="C238" s="16" t="s">
        <v>638</v>
      </c>
      <c r="D238" s="15">
        <v>200</v>
      </c>
      <c r="E238" s="17" t="s">
        <v>305</v>
      </c>
      <c r="F238" s="8">
        <f>300+9.6+8.9</f>
        <v>318.5</v>
      </c>
      <c r="G238" s="8">
        <v>304.7</v>
      </c>
      <c r="H238" s="90">
        <f t="shared" si="32"/>
        <v>95.667189952904224</v>
      </c>
    </row>
    <row r="239" spans="1:8" ht="51" outlineLevel="7">
      <c r="A239" s="15" t="s">
        <v>11</v>
      </c>
      <c r="B239" s="16" t="s">
        <v>111</v>
      </c>
      <c r="C239" s="68" t="s">
        <v>667</v>
      </c>
      <c r="D239" s="15"/>
      <c r="E239" s="17" t="s">
        <v>670</v>
      </c>
      <c r="F239" s="8">
        <f>F240</f>
        <v>250</v>
      </c>
      <c r="G239" s="8">
        <f t="shared" ref="G239" si="37">G240</f>
        <v>250</v>
      </c>
      <c r="H239" s="90">
        <f t="shared" si="32"/>
        <v>100</v>
      </c>
    </row>
    <row r="240" spans="1:8" ht="25.5" outlineLevel="7">
      <c r="A240" s="15" t="s">
        <v>11</v>
      </c>
      <c r="B240" s="16" t="s">
        <v>111</v>
      </c>
      <c r="C240" s="68" t="s">
        <v>667</v>
      </c>
      <c r="D240" s="15" t="s">
        <v>7</v>
      </c>
      <c r="E240" s="17" t="s">
        <v>305</v>
      </c>
      <c r="F240" s="8">
        <v>250</v>
      </c>
      <c r="G240" s="8">
        <v>250</v>
      </c>
      <c r="H240" s="90">
        <f t="shared" si="32"/>
        <v>100</v>
      </c>
    </row>
    <row r="241" spans="1:11" ht="51" outlineLevel="7">
      <c r="A241" s="15" t="s">
        <v>11</v>
      </c>
      <c r="B241" s="16" t="s">
        <v>111</v>
      </c>
      <c r="C241" s="68" t="s">
        <v>668</v>
      </c>
      <c r="D241" s="15"/>
      <c r="E241" s="17" t="s">
        <v>671</v>
      </c>
      <c r="F241" s="8">
        <f>F242</f>
        <v>1158</v>
      </c>
      <c r="G241" s="8">
        <f t="shared" ref="G241" si="38">G242</f>
        <v>1158</v>
      </c>
      <c r="H241" s="90">
        <f t="shared" si="32"/>
        <v>100</v>
      </c>
    </row>
    <row r="242" spans="1:11" ht="25.5" outlineLevel="7">
      <c r="A242" s="15" t="s">
        <v>11</v>
      </c>
      <c r="B242" s="16" t="s">
        <v>111</v>
      </c>
      <c r="C242" s="68" t="s">
        <v>668</v>
      </c>
      <c r="D242" s="15" t="s">
        <v>7</v>
      </c>
      <c r="E242" s="17" t="s">
        <v>305</v>
      </c>
      <c r="F242" s="8">
        <f>1200-42</f>
        <v>1158</v>
      </c>
      <c r="G242" s="8">
        <v>1158</v>
      </c>
      <c r="H242" s="90">
        <f t="shared" si="32"/>
        <v>100</v>
      </c>
    </row>
    <row r="243" spans="1:11" ht="63.75" outlineLevel="7">
      <c r="A243" s="15" t="s">
        <v>11</v>
      </c>
      <c r="B243" s="16" t="s">
        <v>111</v>
      </c>
      <c r="C243" s="68" t="s">
        <v>669</v>
      </c>
      <c r="D243" s="62"/>
      <c r="E243" s="67" t="s">
        <v>672</v>
      </c>
      <c r="F243" s="8">
        <f>F244</f>
        <v>310</v>
      </c>
      <c r="G243" s="8">
        <f t="shared" ref="G243" si="39">G244</f>
        <v>310</v>
      </c>
      <c r="H243" s="90">
        <f t="shared" si="32"/>
        <v>100</v>
      </c>
    </row>
    <row r="244" spans="1:11" ht="25.5" outlineLevel="7">
      <c r="A244" s="15" t="s">
        <v>11</v>
      </c>
      <c r="B244" s="16" t="s">
        <v>111</v>
      </c>
      <c r="C244" s="68" t="s">
        <v>669</v>
      </c>
      <c r="D244" s="62" t="s">
        <v>7</v>
      </c>
      <c r="E244" s="67" t="s">
        <v>305</v>
      </c>
      <c r="F244" s="8">
        <v>310</v>
      </c>
      <c r="G244" s="8">
        <v>310</v>
      </c>
      <c r="H244" s="90">
        <f t="shared" si="32"/>
        <v>100</v>
      </c>
    </row>
    <row r="245" spans="1:11" ht="63.75" outlineLevel="7">
      <c r="A245" s="15" t="s">
        <v>11</v>
      </c>
      <c r="B245" s="16" t="s">
        <v>111</v>
      </c>
      <c r="C245" s="62" t="s">
        <v>654</v>
      </c>
      <c r="D245" s="15"/>
      <c r="E245" s="17" t="s">
        <v>647</v>
      </c>
      <c r="F245" s="8">
        <f>F246</f>
        <v>84.8</v>
      </c>
      <c r="G245" s="8">
        <f>G246</f>
        <v>84.8</v>
      </c>
      <c r="H245" s="90">
        <f t="shared" si="32"/>
        <v>100</v>
      </c>
      <c r="J245" s="63"/>
      <c r="K245" s="63"/>
    </row>
    <row r="246" spans="1:11" ht="25.5" outlineLevel="7">
      <c r="A246" s="15" t="s">
        <v>11</v>
      </c>
      <c r="B246" s="16" t="s">
        <v>111</v>
      </c>
      <c r="C246" s="62" t="s">
        <v>654</v>
      </c>
      <c r="D246" s="15" t="s">
        <v>7</v>
      </c>
      <c r="E246" s="17" t="s">
        <v>305</v>
      </c>
      <c r="F246" s="8">
        <v>84.8</v>
      </c>
      <c r="G246" s="8">
        <v>84.8</v>
      </c>
      <c r="H246" s="90">
        <f t="shared" si="32"/>
        <v>100</v>
      </c>
      <c r="J246" s="63"/>
      <c r="K246" s="63"/>
    </row>
    <row r="247" spans="1:11" ht="63.75" outlineLevel="7">
      <c r="A247" s="15" t="s">
        <v>11</v>
      </c>
      <c r="B247" s="16" t="s">
        <v>111</v>
      </c>
      <c r="C247" s="62" t="s">
        <v>655</v>
      </c>
      <c r="D247" s="15"/>
      <c r="E247" s="17" t="s">
        <v>657</v>
      </c>
      <c r="F247" s="8">
        <f>F248</f>
        <v>246.5</v>
      </c>
      <c r="G247" s="8">
        <f>G248</f>
        <v>246.4</v>
      </c>
      <c r="H247" s="90">
        <f t="shared" si="32"/>
        <v>99.959432048681535</v>
      </c>
      <c r="J247" s="63"/>
      <c r="K247" s="63"/>
    </row>
    <row r="248" spans="1:11" ht="25.5" outlineLevel="7">
      <c r="A248" s="15" t="s">
        <v>11</v>
      </c>
      <c r="B248" s="16" t="s">
        <v>111</v>
      </c>
      <c r="C248" s="62" t="s">
        <v>655</v>
      </c>
      <c r="D248" s="15" t="s">
        <v>7</v>
      </c>
      <c r="E248" s="17" t="s">
        <v>305</v>
      </c>
      <c r="F248" s="8">
        <f>265-9.6-8.9</f>
        <v>246.5</v>
      </c>
      <c r="G248" s="8">
        <v>246.4</v>
      </c>
      <c r="H248" s="90">
        <f t="shared" si="32"/>
        <v>99.959432048681535</v>
      </c>
      <c r="J248" s="63"/>
      <c r="K248" s="63"/>
    </row>
    <row r="249" spans="1:11" ht="76.5" outlineLevel="7">
      <c r="A249" s="15" t="s">
        <v>11</v>
      </c>
      <c r="B249" s="16" t="s">
        <v>111</v>
      </c>
      <c r="C249" s="62" t="s">
        <v>656</v>
      </c>
      <c r="D249" s="62"/>
      <c r="E249" s="67" t="s">
        <v>648</v>
      </c>
      <c r="F249" s="8">
        <f>F250</f>
        <v>157.6</v>
      </c>
      <c r="G249" s="8">
        <f>G250</f>
        <v>157.6</v>
      </c>
      <c r="H249" s="90">
        <f t="shared" si="32"/>
        <v>100</v>
      </c>
      <c r="J249" s="63"/>
      <c r="K249" s="63"/>
    </row>
    <row r="250" spans="1:11" ht="25.5" outlineLevel="7">
      <c r="A250" s="15" t="s">
        <v>11</v>
      </c>
      <c r="B250" s="16" t="s">
        <v>111</v>
      </c>
      <c r="C250" s="62" t="s">
        <v>656</v>
      </c>
      <c r="D250" s="62" t="s">
        <v>7</v>
      </c>
      <c r="E250" s="67" t="s">
        <v>305</v>
      </c>
      <c r="F250" s="8">
        <v>157.6</v>
      </c>
      <c r="G250" s="8">
        <v>157.6</v>
      </c>
      <c r="H250" s="90">
        <f t="shared" si="32"/>
        <v>100</v>
      </c>
      <c r="J250" s="63"/>
      <c r="K250" s="63"/>
    </row>
    <row r="251" spans="1:11" ht="40.5" customHeight="1" outlineLevel="3">
      <c r="A251" s="15" t="s">
        <v>11</v>
      </c>
      <c r="B251" s="16" t="s">
        <v>111</v>
      </c>
      <c r="C251" s="16" t="s">
        <v>120</v>
      </c>
      <c r="D251" s="15"/>
      <c r="E251" s="17" t="s">
        <v>279</v>
      </c>
      <c r="F251" s="8">
        <f>F252</f>
        <v>88879.1</v>
      </c>
      <c r="G251" s="8">
        <f>G252</f>
        <v>81922.7</v>
      </c>
      <c r="H251" s="90">
        <f t="shared" si="32"/>
        <v>92.173188072336458</v>
      </c>
      <c r="J251" s="63"/>
      <c r="K251" s="63"/>
    </row>
    <row r="252" spans="1:11" ht="38.25" outlineLevel="4">
      <c r="A252" s="15" t="s">
        <v>11</v>
      </c>
      <c r="B252" s="16" t="s">
        <v>111</v>
      </c>
      <c r="C252" s="16" t="s">
        <v>121</v>
      </c>
      <c r="D252" s="15"/>
      <c r="E252" s="17" t="s">
        <v>420</v>
      </c>
      <c r="F252" s="8">
        <f>F253+F260</f>
        <v>88879.1</v>
      </c>
      <c r="G252" s="8">
        <f>G253+G260</f>
        <v>81922.7</v>
      </c>
      <c r="H252" s="90">
        <f t="shared" si="32"/>
        <v>92.173188072336458</v>
      </c>
    </row>
    <row r="253" spans="1:11" ht="25.5" outlineLevel="5">
      <c r="A253" s="15" t="s">
        <v>11</v>
      </c>
      <c r="B253" s="16" t="s">
        <v>111</v>
      </c>
      <c r="C253" s="16" t="s">
        <v>122</v>
      </c>
      <c r="D253" s="15"/>
      <c r="E253" s="17" t="s">
        <v>528</v>
      </c>
      <c r="F253" s="8">
        <f>F254+F256+F258</f>
        <v>2375</v>
      </c>
      <c r="G253" s="8">
        <f t="shared" ref="G253" si="40">G254+G256+G258</f>
        <v>1960</v>
      </c>
      <c r="H253" s="90">
        <f t="shared" si="32"/>
        <v>82.526315789473685</v>
      </c>
    </row>
    <row r="254" spans="1:11" ht="51" outlineLevel="6">
      <c r="A254" s="15" t="s">
        <v>11</v>
      </c>
      <c r="B254" s="16" t="s">
        <v>111</v>
      </c>
      <c r="C254" s="16" t="s">
        <v>123</v>
      </c>
      <c r="D254" s="15"/>
      <c r="E254" s="17" t="s">
        <v>421</v>
      </c>
      <c r="F254" s="8">
        <f t="shared" ref="F254:G254" si="41">F255</f>
        <v>875</v>
      </c>
      <c r="G254" s="8">
        <f t="shared" si="41"/>
        <v>495.8</v>
      </c>
      <c r="H254" s="90">
        <f t="shared" si="32"/>
        <v>56.662857142857149</v>
      </c>
    </row>
    <row r="255" spans="1:11" ht="25.5" outlineLevel="7">
      <c r="A255" s="15" t="s">
        <v>11</v>
      </c>
      <c r="B255" s="16" t="s">
        <v>111</v>
      </c>
      <c r="C255" s="16" t="s">
        <v>123</v>
      </c>
      <c r="D255" s="15" t="s">
        <v>7</v>
      </c>
      <c r="E255" s="17" t="s">
        <v>305</v>
      </c>
      <c r="F255" s="8">
        <f>500+375</f>
        <v>875</v>
      </c>
      <c r="G255" s="8">
        <v>495.8</v>
      </c>
      <c r="H255" s="90">
        <f t="shared" si="32"/>
        <v>56.662857142857149</v>
      </c>
    </row>
    <row r="256" spans="1:11" ht="25.5" outlineLevel="7">
      <c r="A256" s="15" t="s">
        <v>11</v>
      </c>
      <c r="B256" s="16" t="s">
        <v>111</v>
      </c>
      <c r="C256" s="16" t="s">
        <v>719</v>
      </c>
      <c r="D256" s="15"/>
      <c r="E256" s="17" t="s">
        <v>720</v>
      </c>
      <c r="F256" s="8">
        <f>F257</f>
        <v>500</v>
      </c>
      <c r="G256" s="8">
        <f t="shared" ref="G256" si="42">G257</f>
        <v>465.2</v>
      </c>
      <c r="H256" s="90">
        <f t="shared" si="32"/>
        <v>93.04</v>
      </c>
    </row>
    <row r="257" spans="1:8" ht="25.5" outlineLevel="7">
      <c r="A257" s="15" t="s">
        <v>11</v>
      </c>
      <c r="B257" s="16" t="s">
        <v>111</v>
      </c>
      <c r="C257" s="16" t="s">
        <v>719</v>
      </c>
      <c r="D257" s="15" t="s">
        <v>7</v>
      </c>
      <c r="E257" s="17" t="s">
        <v>305</v>
      </c>
      <c r="F257" s="8">
        <f>1500-1000</f>
        <v>500</v>
      </c>
      <c r="G257" s="8">
        <v>465.2</v>
      </c>
      <c r="H257" s="90">
        <f t="shared" si="32"/>
        <v>93.04</v>
      </c>
    </row>
    <row r="258" spans="1:8" ht="25.5" outlineLevel="7">
      <c r="A258" s="15" t="s">
        <v>11</v>
      </c>
      <c r="B258" s="16" t="s">
        <v>111</v>
      </c>
      <c r="C258" s="16" t="s">
        <v>722</v>
      </c>
      <c r="D258" s="15"/>
      <c r="E258" s="17" t="s">
        <v>723</v>
      </c>
      <c r="F258" s="8">
        <f>F259</f>
        <v>1000</v>
      </c>
      <c r="G258" s="8">
        <f t="shared" ref="G258" si="43">G259</f>
        <v>999</v>
      </c>
      <c r="H258" s="90">
        <f t="shared" si="32"/>
        <v>99.9</v>
      </c>
    </row>
    <row r="259" spans="1:8" ht="25.5" outlineLevel="7">
      <c r="A259" s="15" t="s">
        <v>11</v>
      </c>
      <c r="B259" s="16" t="s">
        <v>111</v>
      </c>
      <c r="C259" s="16" t="s">
        <v>722</v>
      </c>
      <c r="D259" s="15">
        <v>200</v>
      </c>
      <c r="E259" s="17" t="s">
        <v>305</v>
      </c>
      <c r="F259" s="8">
        <v>1000</v>
      </c>
      <c r="G259" s="8">
        <v>999</v>
      </c>
      <c r="H259" s="90">
        <f t="shared" si="32"/>
        <v>99.9</v>
      </c>
    </row>
    <row r="260" spans="1:8" ht="38.25" outlineLevel="5">
      <c r="A260" s="15" t="s">
        <v>11</v>
      </c>
      <c r="B260" s="16" t="s">
        <v>111</v>
      </c>
      <c r="C260" s="16" t="s">
        <v>124</v>
      </c>
      <c r="D260" s="15"/>
      <c r="E260" s="17" t="s">
        <v>422</v>
      </c>
      <c r="F260" s="8">
        <f>F265+F261+F263</f>
        <v>86504.1</v>
      </c>
      <c r="G260" s="8">
        <f t="shared" ref="G260" si="44">G265+G261+G263</f>
        <v>79962.7</v>
      </c>
      <c r="H260" s="90">
        <f t="shared" si="32"/>
        <v>92.438046289135428</v>
      </c>
    </row>
    <row r="261" spans="1:8" ht="51" customHeight="1" outlineLevel="5">
      <c r="A261" s="15" t="s">
        <v>11</v>
      </c>
      <c r="B261" s="16" t="s">
        <v>111</v>
      </c>
      <c r="C261" s="16" t="s">
        <v>644</v>
      </c>
      <c r="D261" s="15"/>
      <c r="E261" s="17" t="s">
        <v>691</v>
      </c>
      <c r="F261" s="8">
        <f>F262</f>
        <v>62370</v>
      </c>
      <c r="G261" s="8">
        <f t="shared" ref="G261" si="45">G262</f>
        <v>57580</v>
      </c>
      <c r="H261" s="90">
        <f t="shared" si="32"/>
        <v>92.320025653358982</v>
      </c>
    </row>
    <row r="262" spans="1:8" ht="25.5" outlineLevel="5">
      <c r="A262" s="15" t="s">
        <v>11</v>
      </c>
      <c r="B262" s="16" t="s">
        <v>111</v>
      </c>
      <c r="C262" s="16" t="s">
        <v>644</v>
      </c>
      <c r="D262" s="15" t="s">
        <v>39</v>
      </c>
      <c r="E262" s="17" t="s">
        <v>331</v>
      </c>
      <c r="F262" s="8">
        <f>50000+5370+4000-1500+1000+4500-1000</f>
        <v>62370</v>
      </c>
      <c r="G262" s="8">
        <v>57580</v>
      </c>
      <c r="H262" s="90">
        <f t="shared" si="32"/>
        <v>92.320025653358982</v>
      </c>
    </row>
    <row r="263" spans="1:8" ht="101.25" customHeight="1" outlineLevel="5">
      <c r="A263" s="15" t="s">
        <v>11</v>
      </c>
      <c r="B263" s="16" t="s">
        <v>111</v>
      </c>
      <c r="C263" s="16" t="s">
        <v>724</v>
      </c>
      <c r="D263" s="15"/>
      <c r="E263" s="17" t="s">
        <v>725</v>
      </c>
      <c r="F263" s="8">
        <f>F264</f>
        <v>11850</v>
      </c>
      <c r="G263" s="8">
        <f t="shared" ref="G263" si="46">G264</f>
        <v>11850</v>
      </c>
      <c r="H263" s="90">
        <f t="shared" si="32"/>
        <v>100</v>
      </c>
    </row>
    <row r="264" spans="1:8" ht="25.5" outlineLevel="5">
      <c r="A264" s="15" t="s">
        <v>11</v>
      </c>
      <c r="B264" s="16" t="s">
        <v>111</v>
      </c>
      <c r="C264" s="16" t="s">
        <v>724</v>
      </c>
      <c r="D264" s="15">
        <v>600</v>
      </c>
      <c r="E264" s="17" t="s">
        <v>331</v>
      </c>
      <c r="F264" s="8">
        <v>11850</v>
      </c>
      <c r="G264" s="8">
        <v>11850</v>
      </c>
      <c r="H264" s="90">
        <f t="shared" si="32"/>
        <v>100</v>
      </c>
    </row>
    <row r="265" spans="1:8" ht="38.25" outlineLevel="6">
      <c r="A265" s="15" t="s">
        <v>11</v>
      </c>
      <c r="B265" s="16" t="s">
        <v>111</v>
      </c>
      <c r="C265" s="16" t="s">
        <v>125</v>
      </c>
      <c r="D265" s="15"/>
      <c r="E265" s="17" t="s">
        <v>423</v>
      </c>
      <c r="F265" s="8">
        <f>F266</f>
        <v>12284.1</v>
      </c>
      <c r="G265" s="8">
        <f>G266</f>
        <v>10532.7</v>
      </c>
      <c r="H265" s="90">
        <f t="shared" si="32"/>
        <v>85.74254524140963</v>
      </c>
    </row>
    <row r="266" spans="1:8" ht="25.5" outlineLevel="7">
      <c r="A266" s="15" t="s">
        <v>11</v>
      </c>
      <c r="B266" s="16" t="s">
        <v>111</v>
      </c>
      <c r="C266" s="16" t="s">
        <v>125</v>
      </c>
      <c r="D266" s="15" t="s">
        <v>7</v>
      </c>
      <c r="E266" s="17" t="s">
        <v>305</v>
      </c>
      <c r="F266" s="8">
        <v>12284.1</v>
      </c>
      <c r="G266" s="8">
        <v>10532.7</v>
      </c>
      <c r="H266" s="90">
        <f t="shared" si="32"/>
        <v>85.74254524140963</v>
      </c>
    </row>
    <row r="267" spans="1:8" ht="25.5" outlineLevel="2">
      <c r="A267" s="15" t="s">
        <v>11</v>
      </c>
      <c r="B267" s="16" t="s">
        <v>126</v>
      </c>
      <c r="C267" s="16"/>
      <c r="D267" s="15"/>
      <c r="E267" s="17" t="s">
        <v>280</v>
      </c>
      <c r="F267" s="8">
        <f>F268+F273</f>
        <v>26535.4</v>
      </c>
      <c r="G267" s="8">
        <f>G268+G273</f>
        <v>17516.900000000001</v>
      </c>
      <c r="H267" s="90">
        <f t="shared" si="32"/>
        <v>66.013325595242577</v>
      </c>
    </row>
    <row r="268" spans="1:8" ht="51" outlineLevel="3">
      <c r="A268" s="15" t="s">
        <v>11</v>
      </c>
      <c r="B268" s="16" t="s">
        <v>126</v>
      </c>
      <c r="C268" s="16" t="s">
        <v>70</v>
      </c>
      <c r="D268" s="15"/>
      <c r="E268" s="17" t="s">
        <v>271</v>
      </c>
      <c r="F268" s="8">
        <f>F269</f>
        <v>18516.2</v>
      </c>
      <c r="G268" s="8">
        <f t="shared" ref="G268:G271" si="47">G269</f>
        <v>12400</v>
      </c>
      <c r="H268" s="90">
        <f t="shared" si="32"/>
        <v>66.968384441732098</v>
      </c>
    </row>
    <row r="269" spans="1:8" ht="25.5" outlineLevel="4">
      <c r="A269" s="15" t="s">
        <v>11</v>
      </c>
      <c r="B269" s="16" t="s">
        <v>126</v>
      </c>
      <c r="C269" s="16" t="s">
        <v>95</v>
      </c>
      <c r="D269" s="15"/>
      <c r="E269" s="17" t="s">
        <v>390</v>
      </c>
      <c r="F269" s="8">
        <f>F270</f>
        <v>18516.2</v>
      </c>
      <c r="G269" s="8">
        <f t="shared" si="47"/>
        <v>12400</v>
      </c>
      <c r="H269" s="90">
        <f t="shared" si="32"/>
        <v>66.968384441732098</v>
      </c>
    </row>
    <row r="270" spans="1:8" ht="25.5" outlineLevel="5">
      <c r="A270" s="15" t="s">
        <v>11</v>
      </c>
      <c r="B270" s="16" t="s">
        <v>126</v>
      </c>
      <c r="C270" s="16" t="s">
        <v>106</v>
      </c>
      <c r="D270" s="15"/>
      <c r="E270" s="17" t="s">
        <v>402</v>
      </c>
      <c r="F270" s="8">
        <f>F271</f>
        <v>18516.2</v>
      </c>
      <c r="G270" s="8">
        <f t="shared" si="47"/>
        <v>12400</v>
      </c>
      <c r="H270" s="90">
        <f t="shared" si="32"/>
        <v>66.968384441732098</v>
      </c>
    </row>
    <row r="271" spans="1:8" ht="25.5" outlineLevel="6">
      <c r="A271" s="15" t="s">
        <v>11</v>
      </c>
      <c r="B271" s="16" t="s">
        <v>126</v>
      </c>
      <c r="C271" s="16" t="s">
        <v>127</v>
      </c>
      <c r="D271" s="15"/>
      <c r="E271" s="17" t="s">
        <v>424</v>
      </c>
      <c r="F271" s="8">
        <f>F272</f>
        <v>18516.2</v>
      </c>
      <c r="G271" s="8">
        <f t="shared" si="47"/>
        <v>12400</v>
      </c>
      <c r="H271" s="90">
        <f t="shared" ref="H271:H334" si="48">G271/F271*100</f>
        <v>66.968384441732098</v>
      </c>
    </row>
    <row r="272" spans="1:8" ht="25.5" outlineLevel="7">
      <c r="A272" s="15" t="s">
        <v>11</v>
      </c>
      <c r="B272" s="16" t="s">
        <v>126</v>
      </c>
      <c r="C272" s="16" t="s">
        <v>127</v>
      </c>
      <c r="D272" s="15" t="s">
        <v>39</v>
      </c>
      <c r="E272" s="17" t="s">
        <v>331</v>
      </c>
      <c r="F272" s="8">
        <f>18516.2</f>
        <v>18516.2</v>
      </c>
      <c r="G272" s="8">
        <v>12400</v>
      </c>
      <c r="H272" s="90">
        <f t="shared" si="48"/>
        <v>66.968384441732098</v>
      </c>
    </row>
    <row r="273" spans="1:8" outlineLevel="7">
      <c r="A273" s="15" t="s">
        <v>11</v>
      </c>
      <c r="B273" s="16" t="s">
        <v>126</v>
      </c>
      <c r="C273" s="16" t="s">
        <v>3</v>
      </c>
      <c r="D273" s="15"/>
      <c r="E273" s="17" t="s">
        <v>260</v>
      </c>
      <c r="F273" s="8">
        <f t="shared" ref="F273:G274" si="49">F274</f>
        <v>8019.2000000000007</v>
      </c>
      <c r="G273" s="8">
        <f t="shared" si="49"/>
        <v>5116.8999999999996</v>
      </c>
      <c r="H273" s="90">
        <f t="shared" si="48"/>
        <v>63.808110534716668</v>
      </c>
    </row>
    <row r="274" spans="1:8" ht="25.5" outlineLevel="7">
      <c r="A274" s="15" t="s">
        <v>11</v>
      </c>
      <c r="B274" s="16" t="s">
        <v>126</v>
      </c>
      <c r="C274" s="16" t="s">
        <v>10</v>
      </c>
      <c r="D274" s="15"/>
      <c r="E274" s="17" t="s">
        <v>307</v>
      </c>
      <c r="F274" s="8">
        <f t="shared" si="49"/>
        <v>8019.2000000000007</v>
      </c>
      <c r="G274" s="8">
        <f t="shared" si="49"/>
        <v>5116.8999999999996</v>
      </c>
      <c r="H274" s="90">
        <f t="shared" si="48"/>
        <v>63.808110534716668</v>
      </c>
    </row>
    <row r="275" spans="1:8" ht="25.5" outlineLevel="7">
      <c r="A275" s="15" t="s">
        <v>11</v>
      </c>
      <c r="B275" s="16" t="s">
        <v>126</v>
      </c>
      <c r="C275" s="16" t="s">
        <v>50</v>
      </c>
      <c r="D275" s="15"/>
      <c r="E275" s="17" t="s">
        <v>350</v>
      </c>
      <c r="F275" s="8">
        <f>F276+F277+F278</f>
        <v>8019.2000000000007</v>
      </c>
      <c r="G275" s="8">
        <f>G276+G277+G278</f>
        <v>5116.8999999999996</v>
      </c>
      <c r="H275" s="90">
        <f t="shared" si="48"/>
        <v>63.808110534716668</v>
      </c>
    </row>
    <row r="276" spans="1:8" ht="63.75" outlineLevel="7">
      <c r="A276" s="15" t="s">
        <v>11</v>
      </c>
      <c r="B276" s="16" t="s">
        <v>126</v>
      </c>
      <c r="C276" s="16" t="s">
        <v>50</v>
      </c>
      <c r="D276" s="15" t="s">
        <v>6</v>
      </c>
      <c r="E276" s="17" t="s">
        <v>304</v>
      </c>
      <c r="F276" s="8">
        <v>5084.1000000000004</v>
      </c>
      <c r="G276" s="8">
        <v>3346</v>
      </c>
      <c r="H276" s="90">
        <f t="shared" si="48"/>
        <v>65.813024920831609</v>
      </c>
    </row>
    <row r="277" spans="1:8" ht="25.5" outlineLevel="7">
      <c r="A277" s="15" t="s">
        <v>11</v>
      </c>
      <c r="B277" s="16" t="s">
        <v>126</v>
      </c>
      <c r="C277" s="16" t="s">
        <v>50</v>
      </c>
      <c r="D277" s="15" t="s">
        <v>7</v>
      </c>
      <c r="E277" s="17" t="s">
        <v>305</v>
      </c>
      <c r="F277" s="8">
        <v>2845.1</v>
      </c>
      <c r="G277" s="8">
        <v>1745</v>
      </c>
      <c r="H277" s="90">
        <f t="shared" si="48"/>
        <v>61.3335207901304</v>
      </c>
    </row>
    <row r="278" spans="1:8" outlineLevel="7">
      <c r="A278" s="15" t="s">
        <v>11</v>
      </c>
      <c r="B278" s="16" t="s">
        <v>126</v>
      </c>
      <c r="C278" s="16" t="s">
        <v>50</v>
      </c>
      <c r="D278" s="15" t="s">
        <v>8</v>
      </c>
      <c r="E278" s="17" t="s">
        <v>306</v>
      </c>
      <c r="F278" s="8">
        <v>90</v>
      </c>
      <c r="G278" s="8">
        <v>25.9</v>
      </c>
      <c r="H278" s="90">
        <f t="shared" si="48"/>
        <v>28.777777777777775</v>
      </c>
    </row>
    <row r="279" spans="1:8" outlineLevel="1">
      <c r="A279" s="15" t="s">
        <v>11</v>
      </c>
      <c r="B279" s="16" t="s">
        <v>130</v>
      </c>
      <c r="C279" s="16"/>
      <c r="D279" s="15"/>
      <c r="E279" s="17" t="s">
        <v>255</v>
      </c>
      <c r="F279" s="8">
        <f>F280+F286+F302</f>
        <v>4833</v>
      </c>
      <c r="G279" s="8">
        <f>G280+G286+G302</f>
        <v>3998.5</v>
      </c>
      <c r="H279" s="90">
        <f t="shared" si="48"/>
        <v>82.733291951169036</v>
      </c>
    </row>
    <row r="280" spans="1:8" outlineLevel="2">
      <c r="A280" s="15" t="s">
        <v>11</v>
      </c>
      <c r="B280" s="16" t="s">
        <v>131</v>
      </c>
      <c r="C280" s="16"/>
      <c r="D280" s="15"/>
      <c r="E280" s="17" t="s">
        <v>282</v>
      </c>
      <c r="F280" s="8">
        <f t="shared" ref="F280:G281" si="50">F281</f>
        <v>1200</v>
      </c>
      <c r="G280" s="8">
        <f t="shared" si="50"/>
        <v>670.5</v>
      </c>
      <c r="H280" s="90">
        <f t="shared" si="48"/>
        <v>55.875</v>
      </c>
    </row>
    <row r="281" spans="1:8" ht="51" outlineLevel="3">
      <c r="A281" s="15" t="s">
        <v>11</v>
      </c>
      <c r="B281" s="16" t="s">
        <v>131</v>
      </c>
      <c r="C281" s="16" t="s">
        <v>13</v>
      </c>
      <c r="D281" s="15"/>
      <c r="E281" s="17" t="s">
        <v>262</v>
      </c>
      <c r="F281" s="8">
        <f t="shared" si="50"/>
        <v>1200</v>
      </c>
      <c r="G281" s="8">
        <f t="shared" si="50"/>
        <v>670.5</v>
      </c>
      <c r="H281" s="90">
        <f t="shared" si="48"/>
        <v>55.875</v>
      </c>
    </row>
    <row r="282" spans="1:8" ht="38.25" outlineLevel="4">
      <c r="A282" s="15" t="s">
        <v>11</v>
      </c>
      <c r="B282" s="16" t="s">
        <v>131</v>
      </c>
      <c r="C282" s="16" t="s">
        <v>40</v>
      </c>
      <c r="D282" s="15"/>
      <c r="E282" s="17" t="s">
        <v>333</v>
      </c>
      <c r="F282" s="8">
        <f>F283</f>
        <v>1200</v>
      </c>
      <c r="G282" s="8">
        <f t="shared" ref="G282:G284" si="51">G283</f>
        <v>670.5</v>
      </c>
      <c r="H282" s="90">
        <f t="shared" si="48"/>
        <v>55.875</v>
      </c>
    </row>
    <row r="283" spans="1:8" ht="51" outlineLevel="5">
      <c r="A283" s="15" t="s">
        <v>11</v>
      </c>
      <c r="B283" s="16" t="s">
        <v>131</v>
      </c>
      <c r="C283" s="16" t="s">
        <v>132</v>
      </c>
      <c r="D283" s="15"/>
      <c r="E283" s="17" t="s">
        <v>425</v>
      </c>
      <c r="F283" s="8">
        <f>F284</f>
        <v>1200</v>
      </c>
      <c r="G283" s="8">
        <f t="shared" si="51"/>
        <v>670.5</v>
      </c>
      <c r="H283" s="90">
        <f t="shared" si="48"/>
        <v>55.875</v>
      </c>
    </row>
    <row r="284" spans="1:8" ht="25.5" outlineLevel="6">
      <c r="A284" s="15" t="s">
        <v>11</v>
      </c>
      <c r="B284" s="16" t="s">
        <v>131</v>
      </c>
      <c r="C284" s="16" t="s">
        <v>133</v>
      </c>
      <c r="D284" s="15"/>
      <c r="E284" s="17" t="s">
        <v>426</v>
      </c>
      <c r="F284" s="8">
        <f>F285</f>
        <v>1200</v>
      </c>
      <c r="G284" s="8">
        <f t="shared" si="51"/>
        <v>670.5</v>
      </c>
      <c r="H284" s="90">
        <f t="shared" si="48"/>
        <v>55.875</v>
      </c>
    </row>
    <row r="285" spans="1:8" outlineLevel="7">
      <c r="A285" s="15" t="s">
        <v>11</v>
      </c>
      <c r="B285" s="16" t="s">
        <v>131</v>
      </c>
      <c r="C285" s="16" t="s">
        <v>133</v>
      </c>
      <c r="D285" s="15" t="s">
        <v>21</v>
      </c>
      <c r="E285" s="17" t="s">
        <v>316</v>
      </c>
      <c r="F285" s="8">
        <v>1200</v>
      </c>
      <c r="G285" s="8">
        <v>670.5</v>
      </c>
      <c r="H285" s="90">
        <f t="shared" si="48"/>
        <v>55.875</v>
      </c>
    </row>
    <row r="286" spans="1:8" outlineLevel="2">
      <c r="A286" s="15" t="s">
        <v>11</v>
      </c>
      <c r="B286" s="16" t="s">
        <v>134</v>
      </c>
      <c r="C286" s="16"/>
      <c r="D286" s="15"/>
      <c r="E286" s="17" t="s">
        <v>283</v>
      </c>
      <c r="F286" s="8">
        <f>F287+F292+F297</f>
        <v>420</v>
      </c>
      <c r="G286" s="8">
        <f>G287+G292+G297</f>
        <v>304</v>
      </c>
      <c r="H286" s="90">
        <f t="shared" si="48"/>
        <v>72.38095238095238</v>
      </c>
    </row>
    <row r="287" spans="1:8" ht="51" outlineLevel="3">
      <c r="A287" s="15" t="s">
        <v>11</v>
      </c>
      <c r="B287" s="16" t="s">
        <v>134</v>
      </c>
      <c r="C287" s="16" t="s">
        <v>135</v>
      </c>
      <c r="D287" s="15"/>
      <c r="E287" s="17" t="s">
        <v>284</v>
      </c>
      <c r="F287" s="8">
        <f>F288</f>
        <v>100</v>
      </c>
      <c r="G287" s="8">
        <f t="shared" ref="G287:G290" si="52">G288</f>
        <v>100</v>
      </c>
      <c r="H287" s="90">
        <f t="shared" si="48"/>
        <v>100</v>
      </c>
    </row>
    <row r="288" spans="1:8" ht="25.5" outlineLevel="4">
      <c r="A288" s="15" t="s">
        <v>11</v>
      </c>
      <c r="B288" s="16" t="s">
        <v>134</v>
      </c>
      <c r="C288" s="16" t="s">
        <v>136</v>
      </c>
      <c r="D288" s="15"/>
      <c r="E288" s="17" t="s">
        <v>427</v>
      </c>
      <c r="F288" s="8">
        <f>F289</f>
        <v>100</v>
      </c>
      <c r="G288" s="8">
        <f t="shared" si="52"/>
        <v>100</v>
      </c>
      <c r="H288" s="90">
        <f t="shared" si="48"/>
        <v>100</v>
      </c>
    </row>
    <row r="289" spans="1:8" ht="25.5" outlineLevel="5">
      <c r="A289" s="15" t="s">
        <v>11</v>
      </c>
      <c r="B289" s="16" t="s">
        <v>134</v>
      </c>
      <c r="C289" s="16" t="s">
        <v>137</v>
      </c>
      <c r="D289" s="15"/>
      <c r="E289" s="17" t="s">
        <v>428</v>
      </c>
      <c r="F289" s="8">
        <f>F290</f>
        <v>100</v>
      </c>
      <c r="G289" s="8">
        <f t="shared" si="52"/>
        <v>100</v>
      </c>
      <c r="H289" s="90">
        <f t="shared" si="48"/>
        <v>100</v>
      </c>
    </row>
    <row r="290" spans="1:8" ht="38.25" outlineLevel="6">
      <c r="A290" s="15" t="s">
        <v>11</v>
      </c>
      <c r="B290" s="16" t="s">
        <v>134</v>
      </c>
      <c r="C290" s="16" t="s">
        <v>138</v>
      </c>
      <c r="D290" s="15"/>
      <c r="E290" s="17" t="s">
        <v>429</v>
      </c>
      <c r="F290" s="8">
        <f>F291</f>
        <v>100</v>
      </c>
      <c r="G290" s="8">
        <f t="shared" si="52"/>
        <v>100</v>
      </c>
      <c r="H290" s="90">
        <f t="shared" si="48"/>
        <v>100</v>
      </c>
    </row>
    <row r="291" spans="1:8" outlineLevel="7">
      <c r="A291" s="15" t="s">
        <v>11</v>
      </c>
      <c r="B291" s="16" t="s">
        <v>134</v>
      </c>
      <c r="C291" s="16" t="s">
        <v>138</v>
      </c>
      <c r="D291" s="15" t="s">
        <v>21</v>
      </c>
      <c r="E291" s="17" t="s">
        <v>316</v>
      </c>
      <c r="F291" s="8">
        <v>100</v>
      </c>
      <c r="G291" s="8">
        <v>100</v>
      </c>
      <c r="H291" s="90">
        <f t="shared" si="48"/>
        <v>100</v>
      </c>
    </row>
    <row r="292" spans="1:8" ht="51" outlineLevel="3">
      <c r="A292" s="15" t="s">
        <v>11</v>
      </c>
      <c r="B292" s="16" t="s">
        <v>134</v>
      </c>
      <c r="C292" s="16" t="s">
        <v>13</v>
      </c>
      <c r="D292" s="15"/>
      <c r="E292" s="17" t="s">
        <v>262</v>
      </c>
      <c r="F292" s="8">
        <f>F293</f>
        <v>140</v>
      </c>
      <c r="G292" s="8">
        <f t="shared" ref="G292:G294" si="53">G293</f>
        <v>139</v>
      </c>
      <c r="H292" s="90">
        <f t="shared" si="48"/>
        <v>99.285714285714292</v>
      </c>
    </row>
    <row r="293" spans="1:8" ht="38.25" outlineLevel="4">
      <c r="A293" s="15" t="s">
        <v>11</v>
      </c>
      <c r="B293" s="16" t="s">
        <v>134</v>
      </c>
      <c r="C293" s="16" t="s">
        <v>40</v>
      </c>
      <c r="D293" s="15"/>
      <c r="E293" s="17" t="s">
        <v>333</v>
      </c>
      <c r="F293" s="8">
        <f>F294</f>
        <v>140</v>
      </c>
      <c r="G293" s="8">
        <f t="shared" si="53"/>
        <v>139</v>
      </c>
      <c r="H293" s="90">
        <f t="shared" si="48"/>
        <v>99.285714285714292</v>
      </c>
    </row>
    <row r="294" spans="1:8" ht="51" outlineLevel="5">
      <c r="A294" s="15" t="s">
        <v>11</v>
      </c>
      <c r="B294" s="16" t="s">
        <v>134</v>
      </c>
      <c r="C294" s="16" t="s">
        <v>132</v>
      </c>
      <c r="D294" s="15"/>
      <c r="E294" s="17" t="s">
        <v>425</v>
      </c>
      <c r="F294" s="8">
        <f>F295</f>
        <v>140</v>
      </c>
      <c r="G294" s="8">
        <f t="shared" si="53"/>
        <v>139</v>
      </c>
      <c r="H294" s="90">
        <f t="shared" si="48"/>
        <v>99.285714285714292</v>
      </c>
    </row>
    <row r="295" spans="1:8" ht="25.5" outlineLevel="6">
      <c r="A295" s="15" t="s">
        <v>11</v>
      </c>
      <c r="B295" s="16" t="s">
        <v>134</v>
      </c>
      <c r="C295" s="16" t="s">
        <v>139</v>
      </c>
      <c r="D295" s="15"/>
      <c r="E295" s="17" t="s">
        <v>430</v>
      </c>
      <c r="F295" s="8">
        <f>F296</f>
        <v>140</v>
      </c>
      <c r="G295" s="8">
        <f>G296</f>
        <v>139</v>
      </c>
      <c r="H295" s="90">
        <f t="shared" si="48"/>
        <v>99.285714285714292</v>
      </c>
    </row>
    <row r="296" spans="1:8" outlineLevel="7">
      <c r="A296" s="15" t="s">
        <v>11</v>
      </c>
      <c r="B296" s="16" t="s">
        <v>134</v>
      </c>
      <c r="C296" s="16" t="s">
        <v>139</v>
      </c>
      <c r="D296" s="15" t="s">
        <v>21</v>
      </c>
      <c r="E296" s="17" t="s">
        <v>316</v>
      </c>
      <c r="F296" s="8">
        <v>140</v>
      </c>
      <c r="G296" s="8">
        <v>139</v>
      </c>
      <c r="H296" s="90">
        <f t="shared" si="48"/>
        <v>99.285714285714292</v>
      </c>
    </row>
    <row r="297" spans="1:8" ht="38.25" outlineLevel="3">
      <c r="A297" s="15" t="s">
        <v>11</v>
      </c>
      <c r="B297" s="16" t="s">
        <v>134</v>
      </c>
      <c r="C297" s="16" t="s">
        <v>141</v>
      </c>
      <c r="D297" s="15"/>
      <c r="E297" s="17" t="s">
        <v>285</v>
      </c>
      <c r="F297" s="8">
        <f>F298</f>
        <v>180</v>
      </c>
      <c r="G297" s="8">
        <f>G298</f>
        <v>65</v>
      </c>
      <c r="H297" s="90">
        <f t="shared" si="48"/>
        <v>36.111111111111107</v>
      </c>
    </row>
    <row r="298" spans="1:8" ht="25.5" outlineLevel="4">
      <c r="A298" s="15" t="s">
        <v>11</v>
      </c>
      <c r="B298" s="16" t="s">
        <v>134</v>
      </c>
      <c r="C298" s="16" t="s">
        <v>142</v>
      </c>
      <c r="D298" s="15"/>
      <c r="E298" s="17" t="s">
        <v>652</v>
      </c>
      <c r="F298" s="8">
        <f>F299</f>
        <v>180</v>
      </c>
      <c r="G298" s="8">
        <f t="shared" ref="G298:G300" si="54">G299</f>
        <v>65</v>
      </c>
      <c r="H298" s="90">
        <f t="shared" si="48"/>
        <v>36.111111111111107</v>
      </c>
    </row>
    <row r="299" spans="1:8" ht="25.5" outlineLevel="5">
      <c r="A299" s="15" t="s">
        <v>11</v>
      </c>
      <c r="B299" s="16" t="s">
        <v>134</v>
      </c>
      <c r="C299" s="16" t="s">
        <v>143</v>
      </c>
      <c r="D299" s="15"/>
      <c r="E299" s="17" t="s">
        <v>653</v>
      </c>
      <c r="F299" s="8">
        <f>F300</f>
        <v>180</v>
      </c>
      <c r="G299" s="8">
        <f t="shared" si="54"/>
        <v>65</v>
      </c>
      <c r="H299" s="90">
        <f t="shared" si="48"/>
        <v>36.111111111111107</v>
      </c>
    </row>
    <row r="300" spans="1:8" ht="38.25" outlineLevel="6">
      <c r="A300" s="15" t="s">
        <v>11</v>
      </c>
      <c r="B300" s="16" t="s">
        <v>134</v>
      </c>
      <c r="C300" s="16" t="s">
        <v>144</v>
      </c>
      <c r="D300" s="15"/>
      <c r="E300" s="17" t="s">
        <v>433</v>
      </c>
      <c r="F300" s="8">
        <f>F301</f>
        <v>180</v>
      </c>
      <c r="G300" s="8">
        <f t="shared" si="54"/>
        <v>65</v>
      </c>
      <c r="H300" s="90">
        <f t="shared" si="48"/>
        <v>36.111111111111107</v>
      </c>
    </row>
    <row r="301" spans="1:8" outlineLevel="7">
      <c r="A301" s="15" t="s">
        <v>11</v>
      </c>
      <c r="B301" s="16" t="s">
        <v>134</v>
      </c>
      <c r="C301" s="16" t="s">
        <v>144</v>
      </c>
      <c r="D301" s="15" t="s">
        <v>21</v>
      </c>
      <c r="E301" s="17" t="s">
        <v>316</v>
      </c>
      <c r="F301" s="8">
        <v>180</v>
      </c>
      <c r="G301" s="8">
        <v>65</v>
      </c>
      <c r="H301" s="90">
        <f t="shared" si="48"/>
        <v>36.111111111111107</v>
      </c>
    </row>
    <row r="302" spans="1:8" outlineLevel="2">
      <c r="A302" s="15" t="s">
        <v>11</v>
      </c>
      <c r="B302" s="16" t="s">
        <v>148</v>
      </c>
      <c r="C302" s="16"/>
      <c r="D302" s="15"/>
      <c r="E302" s="17" t="s">
        <v>286</v>
      </c>
      <c r="F302" s="8">
        <f>F303</f>
        <v>3213</v>
      </c>
      <c r="G302" s="8">
        <f>G303</f>
        <v>3024</v>
      </c>
      <c r="H302" s="90">
        <f t="shared" si="48"/>
        <v>94.117647058823522</v>
      </c>
    </row>
    <row r="303" spans="1:8" ht="38.25" outlineLevel="7">
      <c r="A303" s="15" t="s">
        <v>11</v>
      </c>
      <c r="B303" s="16" t="s">
        <v>148</v>
      </c>
      <c r="C303" s="16" t="s">
        <v>141</v>
      </c>
      <c r="D303" s="15"/>
      <c r="E303" s="17" t="s">
        <v>285</v>
      </c>
      <c r="F303" s="8">
        <f t="shared" ref="F303:G306" si="55">F304</f>
        <v>3213</v>
      </c>
      <c r="G303" s="8">
        <f t="shared" si="55"/>
        <v>3024</v>
      </c>
      <c r="H303" s="90">
        <f t="shared" si="48"/>
        <v>94.117647058823522</v>
      </c>
    </row>
    <row r="304" spans="1:8" ht="25.5" outlineLevel="7">
      <c r="A304" s="15" t="s">
        <v>11</v>
      </c>
      <c r="B304" s="16" t="s">
        <v>148</v>
      </c>
      <c r="C304" s="16" t="s">
        <v>145</v>
      </c>
      <c r="D304" s="15"/>
      <c r="E304" s="17" t="s">
        <v>434</v>
      </c>
      <c r="F304" s="8">
        <f t="shared" si="55"/>
        <v>3213</v>
      </c>
      <c r="G304" s="8">
        <f t="shared" si="55"/>
        <v>3024</v>
      </c>
      <c r="H304" s="90">
        <f t="shared" si="48"/>
        <v>94.117647058823522</v>
      </c>
    </row>
    <row r="305" spans="1:8" ht="25.5" outlineLevel="7">
      <c r="A305" s="15" t="s">
        <v>11</v>
      </c>
      <c r="B305" s="16" t="s">
        <v>148</v>
      </c>
      <c r="C305" s="16" t="s">
        <v>146</v>
      </c>
      <c r="D305" s="15"/>
      <c r="E305" s="17" t="s">
        <v>435</v>
      </c>
      <c r="F305" s="8">
        <f t="shared" si="55"/>
        <v>3213</v>
      </c>
      <c r="G305" s="8">
        <f t="shared" si="55"/>
        <v>3024</v>
      </c>
      <c r="H305" s="90">
        <f t="shared" si="48"/>
        <v>94.117647058823522</v>
      </c>
    </row>
    <row r="306" spans="1:8" ht="38.25" outlineLevel="7">
      <c r="A306" s="15" t="s">
        <v>11</v>
      </c>
      <c r="B306" s="16" t="s">
        <v>148</v>
      </c>
      <c r="C306" s="16" t="s">
        <v>147</v>
      </c>
      <c r="D306" s="15"/>
      <c r="E306" s="17" t="s">
        <v>436</v>
      </c>
      <c r="F306" s="8">
        <f t="shared" si="55"/>
        <v>3213</v>
      </c>
      <c r="G306" s="8">
        <f t="shared" si="55"/>
        <v>3024</v>
      </c>
      <c r="H306" s="90">
        <f t="shared" si="48"/>
        <v>94.117647058823522</v>
      </c>
    </row>
    <row r="307" spans="1:8" outlineLevel="7">
      <c r="A307" s="15" t="s">
        <v>11</v>
      </c>
      <c r="B307" s="16" t="s">
        <v>148</v>
      </c>
      <c r="C307" s="16" t="s">
        <v>147</v>
      </c>
      <c r="D307" s="15" t="s">
        <v>21</v>
      </c>
      <c r="E307" s="17" t="s">
        <v>316</v>
      </c>
      <c r="F307" s="8">
        <f>604.8+2419.2+189</f>
        <v>3213</v>
      </c>
      <c r="G307" s="8">
        <v>3024</v>
      </c>
      <c r="H307" s="90">
        <f t="shared" si="48"/>
        <v>94.117647058823522</v>
      </c>
    </row>
    <row r="308" spans="1:8" outlineLevel="1">
      <c r="A308" s="15" t="s">
        <v>11</v>
      </c>
      <c r="B308" s="16" t="s">
        <v>150</v>
      </c>
      <c r="C308" s="16"/>
      <c r="D308" s="15"/>
      <c r="E308" s="17" t="s">
        <v>256</v>
      </c>
      <c r="F308" s="8">
        <f t="shared" ref="F308:F315" si="56">F309</f>
        <v>2313</v>
      </c>
      <c r="G308" s="8">
        <f t="shared" ref="G308:G310" si="57">G309</f>
        <v>1735.5</v>
      </c>
      <c r="H308" s="90">
        <f t="shared" si="48"/>
        <v>75.032425421530476</v>
      </c>
    </row>
    <row r="309" spans="1:8" ht="25.5" outlineLevel="2">
      <c r="A309" s="15" t="s">
        <v>11</v>
      </c>
      <c r="B309" s="16" t="s">
        <v>151</v>
      </c>
      <c r="C309" s="16"/>
      <c r="D309" s="15"/>
      <c r="E309" s="17" t="s">
        <v>288</v>
      </c>
      <c r="F309" s="8">
        <f t="shared" si="56"/>
        <v>2313</v>
      </c>
      <c r="G309" s="8">
        <f t="shared" si="57"/>
        <v>1735.5</v>
      </c>
      <c r="H309" s="90">
        <f t="shared" si="48"/>
        <v>75.032425421530476</v>
      </c>
    </row>
    <row r="310" spans="1:8" ht="51" outlineLevel="3">
      <c r="A310" s="15" t="s">
        <v>11</v>
      </c>
      <c r="B310" s="16" t="s">
        <v>151</v>
      </c>
      <c r="C310" s="16" t="s">
        <v>13</v>
      </c>
      <c r="D310" s="15"/>
      <c r="E310" s="17" t="s">
        <v>262</v>
      </c>
      <c r="F310" s="8">
        <f t="shared" si="56"/>
        <v>2313</v>
      </c>
      <c r="G310" s="8">
        <f t="shared" si="57"/>
        <v>1735.5</v>
      </c>
      <c r="H310" s="90">
        <f t="shared" si="48"/>
        <v>75.032425421530476</v>
      </c>
    </row>
    <row r="311" spans="1:8" ht="25.5" outlineLevel="4">
      <c r="A311" s="15" t="s">
        <v>11</v>
      </c>
      <c r="B311" s="16" t="s">
        <v>151</v>
      </c>
      <c r="C311" s="16" t="s">
        <v>152</v>
      </c>
      <c r="D311" s="15"/>
      <c r="E311" s="17" t="s">
        <v>440</v>
      </c>
      <c r="F311" s="8">
        <f>F312+F317</f>
        <v>2313</v>
      </c>
      <c r="G311" s="8">
        <f t="shared" ref="G311" si="58">G312+G317</f>
        <v>1735.5</v>
      </c>
      <c r="H311" s="90">
        <f t="shared" si="48"/>
        <v>75.032425421530476</v>
      </c>
    </row>
    <row r="312" spans="1:8" outlineLevel="5">
      <c r="A312" s="15" t="s">
        <v>11</v>
      </c>
      <c r="B312" s="16" t="s">
        <v>151</v>
      </c>
      <c r="C312" s="16" t="s">
        <v>153</v>
      </c>
      <c r="D312" s="15"/>
      <c r="E312" s="17" t="s">
        <v>535</v>
      </c>
      <c r="F312" s="8">
        <f>F315+F313</f>
        <v>2198</v>
      </c>
      <c r="G312" s="8">
        <f>G315+G313</f>
        <v>1620.5</v>
      </c>
      <c r="H312" s="90">
        <f t="shared" si="48"/>
        <v>73.726114649681534</v>
      </c>
    </row>
    <row r="313" spans="1:8" ht="25.5" outlineLevel="5">
      <c r="A313" s="15" t="s">
        <v>11</v>
      </c>
      <c r="B313" s="16" t="s">
        <v>151</v>
      </c>
      <c r="C313" s="16" t="s">
        <v>560</v>
      </c>
      <c r="D313" s="15"/>
      <c r="E313" s="17" t="s">
        <v>561</v>
      </c>
      <c r="F313" s="8">
        <f>F314</f>
        <v>962.4</v>
      </c>
      <c r="G313" s="8">
        <f>G314</f>
        <v>721.8</v>
      </c>
      <c r="H313" s="90">
        <f t="shared" si="48"/>
        <v>75</v>
      </c>
    </row>
    <row r="314" spans="1:8" ht="25.5" outlineLevel="5">
      <c r="A314" s="15" t="s">
        <v>11</v>
      </c>
      <c r="B314" s="16" t="s">
        <v>151</v>
      </c>
      <c r="C314" s="16" t="s">
        <v>560</v>
      </c>
      <c r="D314" s="15" t="s">
        <v>39</v>
      </c>
      <c r="E314" s="17" t="s">
        <v>331</v>
      </c>
      <c r="F314" s="8">
        <v>962.4</v>
      </c>
      <c r="G314" s="8">
        <v>721.8</v>
      </c>
      <c r="H314" s="90">
        <f t="shared" si="48"/>
        <v>75</v>
      </c>
    </row>
    <row r="315" spans="1:8" outlineLevel="6">
      <c r="A315" s="15" t="s">
        <v>11</v>
      </c>
      <c r="B315" s="16" t="s">
        <v>151</v>
      </c>
      <c r="C315" s="16" t="s">
        <v>154</v>
      </c>
      <c r="D315" s="15"/>
      <c r="E315" s="17" t="s">
        <v>441</v>
      </c>
      <c r="F315" s="8">
        <f t="shared" si="56"/>
        <v>1235.5999999999999</v>
      </c>
      <c r="G315" s="8">
        <f>G316</f>
        <v>898.7</v>
      </c>
      <c r="H315" s="90">
        <f t="shared" si="48"/>
        <v>72.733894464227916</v>
      </c>
    </row>
    <row r="316" spans="1:8" ht="25.5" outlineLevel="7">
      <c r="A316" s="15" t="s">
        <v>11</v>
      </c>
      <c r="B316" s="16" t="s">
        <v>151</v>
      </c>
      <c r="C316" s="16" t="s">
        <v>154</v>
      </c>
      <c r="D316" s="15" t="s">
        <v>39</v>
      </c>
      <c r="E316" s="17" t="s">
        <v>331</v>
      </c>
      <c r="F316" s="8">
        <v>1235.5999999999999</v>
      </c>
      <c r="G316" s="8">
        <v>898.7</v>
      </c>
      <c r="H316" s="90">
        <f t="shared" si="48"/>
        <v>72.733894464227916</v>
      </c>
    </row>
    <row r="317" spans="1:8" ht="25.5" outlineLevel="7">
      <c r="A317" s="15" t="s">
        <v>11</v>
      </c>
      <c r="B317" s="16" t="s">
        <v>151</v>
      </c>
      <c r="C317" s="16" t="s">
        <v>659</v>
      </c>
      <c r="D317" s="15"/>
      <c r="E317" s="17" t="s">
        <v>661</v>
      </c>
      <c r="F317" s="8">
        <f>F320+F318</f>
        <v>115</v>
      </c>
      <c r="G317" s="8">
        <f t="shared" ref="G317" si="59">G320+G318</f>
        <v>115</v>
      </c>
      <c r="H317" s="90">
        <f t="shared" si="48"/>
        <v>100</v>
      </c>
    </row>
    <row r="318" spans="1:8" ht="38.25" outlineLevel="7">
      <c r="A318" s="15">
        <v>802</v>
      </c>
      <c r="B318" s="16" t="s">
        <v>151</v>
      </c>
      <c r="C318" s="16" t="s">
        <v>690</v>
      </c>
      <c r="D318" s="15"/>
      <c r="E318" s="17" t="s">
        <v>662</v>
      </c>
      <c r="F318" s="8">
        <f>F319</f>
        <v>90</v>
      </c>
      <c r="G318" s="8">
        <f>G319</f>
        <v>90</v>
      </c>
      <c r="H318" s="90">
        <f t="shared" si="48"/>
        <v>100</v>
      </c>
    </row>
    <row r="319" spans="1:8" ht="25.5" outlineLevel="7">
      <c r="A319" s="15">
        <v>802</v>
      </c>
      <c r="B319" s="16" t="s">
        <v>151</v>
      </c>
      <c r="C319" s="16" t="s">
        <v>690</v>
      </c>
      <c r="D319" s="15">
        <v>600</v>
      </c>
      <c r="E319" s="17" t="s">
        <v>331</v>
      </c>
      <c r="F319" s="8">
        <v>90</v>
      </c>
      <c r="G319" s="8">
        <v>90</v>
      </c>
      <c r="H319" s="90">
        <f t="shared" si="48"/>
        <v>100</v>
      </c>
    </row>
    <row r="320" spans="1:8" ht="38.25" outlineLevel="7">
      <c r="A320" s="15" t="s">
        <v>11</v>
      </c>
      <c r="B320" s="16" t="s">
        <v>151</v>
      </c>
      <c r="C320" s="16" t="s">
        <v>660</v>
      </c>
      <c r="D320" s="15"/>
      <c r="E320" s="17" t="s">
        <v>662</v>
      </c>
      <c r="F320" s="8">
        <f>F321</f>
        <v>25</v>
      </c>
      <c r="G320" s="8">
        <f t="shared" ref="G320" si="60">G321</f>
        <v>25</v>
      </c>
      <c r="H320" s="90">
        <f t="shared" si="48"/>
        <v>100</v>
      </c>
    </row>
    <row r="321" spans="1:9" ht="25.5" outlineLevel="7">
      <c r="A321" s="15" t="s">
        <v>11</v>
      </c>
      <c r="B321" s="16" t="s">
        <v>151</v>
      </c>
      <c r="C321" s="16" t="s">
        <v>660</v>
      </c>
      <c r="D321" s="15">
        <v>600</v>
      </c>
      <c r="E321" s="17" t="s">
        <v>331</v>
      </c>
      <c r="F321" s="8">
        <f>25</f>
        <v>25</v>
      </c>
      <c r="G321" s="8">
        <v>25</v>
      </c>
      <c r="H321" s="90">
        <f t="shared" si="48"/>
        <v>100</v>
      </c>
    </row>
    <row r="322" spans="1:9" s="3" customFormat="1" ht="25.5">
      <c r="A322" s="20" t="s">
        <v>155</v>
      </c>
      <c r="B322" s="45"/>
      <c r="C322" s="45"/>
      <c r="D322" s="20"/>
      <c r="E322" s="21" t="s">
        <v>247</v>
      </c>
      <c r="F322" s="7">
        <f>F332+F456+F474+F323</f>
        <v>395101.50000000006</v>
      </c>
      <c r="G322" s="7">
        <f>G332+G456+G474+G323</f>
        <v>283751.60000000003</v>
      </c>
      <c r="H322" s="89">
        <f t="shared" si="48"/>
        <v>71.817393758312733</v>
      </c>
      <c r="I322" s="71"/>
    </row>
    <row r="323" spans="1:9" s="3" customFormat="1">
      <c r="A323" s="15" t="s">
        <v>155</v>
      </c>
      <c r="B323" s="16" t="s">
        <v>1</v>
      </c>
      <c r="C323" s="16"/>
      <c r="D323" s="15"/>
      <c r="E323" s="17" t="s">
        <v>250</v>
      </c>
      <c r="F323" s="8">
        <f t="shared" ref="F323:G327" si="61">F324</f>
        <v>13657.9</v>
      </c>
      <c r="G323" s="8">
        <f t="shared" si="61"/>
        <v>9103.9</v>
      </c>
      <c r="H323" s="90">
        <f t="shared" si="48"/>
        <v>66.656660247915127</v>
      </c>
      <c r="I323" s="71"/>
    </row>
    <row r="324" spans="1:9" s="3" customFormat="1">
      <c r="A324" s="15" t="s">
        <v>155</v>
      </c>
      <c r="B324" s="16" t="s">
        <v>28</v>
      </c>
      <c r="C324" s="16"/>
      <c r="D324" s="15"/>
      <c r="E324" s="17" t="s">
        <v>266</v>
      </c>
      <c r="F324" s="8">
        <f t="shared" si="61"/>
        <v>13657.9</v>
      </c>
      <c r="G324" s="8">
        <f t="shared" si="61"/>
        <v>9103.9</v>
      </c>
      <c r="H324" s="90">
        <f t="shared" si="48"/>
        <v>66.656660247915127</v>
      </c>
      <c r="I324" s="71"/>
    </row>
    <row r="325" spans="1:9" s="3" customFormat="1" ht="38.25">
      <c r="A325" s="15" t="s">
        <v>155</v>
      </c>
      <c r="B325" s="16" t="s">
        <v>28</v>
      </c>
      <c r="C325" s="16" t="s">
        <v>160</v>
      </c>
      <c r="D325" s="15"/>
      <c r="E325" s="17" t="s">
        <v>290</v>
      </c>
      <c r="F325" s="8">
        <f t="shared" si="61"/>
        <v>13657.9</v>
      </c>
      <c r="G325" s="8">
        <f t="shared" si="61"/>
        <v>9103.9</v>
      </c>
      <c r="H325" s="90">
        <f t="shared" si="48"/>
        <v>66.656660247915127</v>
      </c>
      <c r="I325" s="71"/>
    </row>
    <row r="326" spans="1:9" s="3" customFormat="1" ht="38.25">
      <c r="A326" s="15" t="s">
        <v>155</v>
      </c>
      <c r="B326" s="16" t="s">
        <v>28</v>
      </c>
      <c r="C326" s="16" t="s">
        <v>195</v>
      </c>
      <c r="D326" s="15"/>
      <c r="E326" s="17" t="s">
        <v>475</v>
      </c>
      <c r="F326" s="8">
        <f t="shared" si="61"/>
        <v>13657.9</v>
      </c>
      <c r="G326" s="8">
        <f t="shared" si="61"/>
        <v>9103.9</v>
      </c>
      <c r="H326" s="90">
        <f t="shared" si="48"/>
        <v>66.656660247915127</v>
      </c>
      <c r="I326" s="71"/>
    </row>
    <row r="327" spans="1:9" s="3" customFormat="1" ht="25.5">
      <c r="A327" s="15" t="s">
        <v>155</v>
      </c>
      <c r="B327" s="16" t="s">
        <v>28</v>
      </c>
      <c r="C327" s="16" t="s">
        <v>196</v>
      </c>
      <c r="D327" s="15"/>
      <c r="E327" s="17" t="s">
        <v>476</v>
      </c>
      <c r="F327" s="8">
        <f t="shared" si="61"/>
        <v>13657.9</v>
      </c>
      <c r="G327" s="8">
        <f t="shared" si="61"/>
        <v>9103.9</v>
      </c>
      <c r="H327" s="90">
        <f t="shared" si="48"/>
        <v>66.656660247915127</v>
      </c>
      <c r="I327" s="71"/>
    </row>
    <row r="328" spans="1:9" s="3" customFormat="1" ht="25.5">
      <c r="A328" s="15" t="s">
        <v>155</v>
      </c>
      <c r="B328" s="16" t="s">
        <v>28</v>
      </c>
      <c r="C328" s="16" t="s">
        <v>197</v>
      </c>
      <c r="D328" s="15"/>
      <c r="E328" s="17" t="s">
        <v>477</v>
      </c>
      <c r="F328" s="8">
        <f>F329+F330+F331</f>
        <v>13657.9</v>
      </c>
      <c r="G328" s="8">
        <f>G329+G330+G331</f>
        <v>9103.9</v>
      </c>
      <c r="H328" s="90">
        <f t="shared" si="48"/>
        <v>66.656660247915127</v>
      </c>
      <c r="I328" s="71"/>
    </row>
    <row r="329" spans="1:9" s="3" customFormat="1" ht="63.75">
      <c r="A329" s="15" t="s">
        <v>155</v>
      </c>
      <c r="B329" s="16" t="s">
        <v>28</v>
      </c>
      <c r="C329" s="16" t="s">
        <v>197</v>
      </c>
      <c r="D329" s="15" t="s">
        <v>6</v>
      </c>
      <c r="E329" s="17" t="s">
        <v>304</v>
      </c>
      <c r="F329" s="8">
        <f>10793.6+65+86.9</f>
        <v>10945.5</v>
      </c>
      <c r="G329" s="8">
        <v>7463.4</v>
      </c>
      <c r="H329" s="90">
        <f t="shared" si="48"/>
        <v>68.186926134027686</v>
      </c>
      <c r="I329" s="71"/>
    </row>
    <row r="330" spans="1:9" s="3" customFormat="1" ht="25.5">
      <c r="A330" s="15" t="s">
        <v>155</v>
      </c>
      <c r="B330" s="16" t="s">
        <v>28</v>
      </c>
      <c r="C330" s="16" t="s">
        <v>197</v>
      </c>
      <c r="D330" s="15" t="s">
        <v>7</v>
      </c>
      <c r="E330" s="17" t="s">
        <v>305</v>
      </c>
      <c r="F330" s="8">
        <f>1905+799.4</f>
        <v>2704.4</v>
      </c>
      <c r="G330" s="8">
        <v>1636.3</v>
      </c>
      <c r="H330" s="90">
        <f t="shared" si="48"/>
        <v>60.505102795444458</v>
      </c>
      <c r="I330" s="71"/>
    </row>
    <row r="331" spans="1:9" s="3" customFormat="1">
      <c r="A331" s="15" t="s">
        <v>155</v>
      </c>
      <c r="B331" s="16" t="s">
        <v>28</v>
      </c>
      <c r="C331" s="16" t="s">
        <v>197</v>
      </c>
      <c r="D331" s="15" t="s">
        <v>8</v>
      </c>
      <c r="E331" s="17" t="s">
        <v>306</v>
      </c>
      <c r="F331" s="8">
        <v>8</v>
      </c>
      <c r="G331" s="8">
        <v>4.2</v>
      </c>
      <c r="H331" s="90">
        <f t="shared" si="48"/>
        <v>52.5</v>
      </c>
      <c r="I331" s="71"/>
    </row>
    <row r="332" spans="1:9" outlineLevel="1">
      <c r="A332" s="15" t="s">
        <v>155</v>
      </c>
      <c r="B332" s="16" t="s">
        <v>158</v>
      </c>
      <c r="C332" s="16"/>
      <c r="D332" s="15"/>
      <c r="E332" s="17" t="s">
        <v>257</v>
      </c>
      <c r="F332" s="8">
        <f>F333+F357+F408+F423+F433+F449</f>
        <v>372350.10000000003</v>
      </c>
      <c r="G332" s="8">
        <f>G333+G357+G408+G423+G433+G449</f>
        <v>268632.3</v>
      </c>
      <c r="H332" s="90">
        <f t="shared" si="48"/>
        <v>72.145086035964539</v>
      </c>
    </row>
    <row r="333" spans="1:9" outlineLevel="2">
      <c r="A333" s="15" t="s">
        <v>155</v>
      </c>
      <c r="B333" s="16" t="s">
        <v>159</v>
      </c>
      <c r="C333" s="16"/>
      <c r="D333" s="15"/>
      <c r="E333" s="17" t="s">
        <v>289</v>
      </c>
      <c r="F333" s="8">
        <f>F334</f>
        <v>119711.1</v>
      </c>
      <c r="G333" s="8">
        <f t="shared" ref="G333:G335" si="62">G334</f>
        <v>83589.100000000006</v>
      </c>
      <c r="H333" s="90">
        <f t="shared" si="48"/>
        <v>69.825688678827618</v>
      </c>
    </row>
    <row r="334" spans="1:9" ht="38.25" outlineLevel="3">
      <c r="A334" s="15" t="s">
        <v>155</v>
      </c>
      <c r="B334" s="16" t="s">
        <v>159</v>
      </c>
      <c r="C334" s="16" t="s">
        <v>160</v>
      </c>
      <c r="D334" s="15"/>
      <c r="E334" s="17" t="s">
        <v>290</v>
      </c>
      <c r="F334" s="8">
        <f>F335</f>
        <v>119711.1</v>
      </c>
      <c r="G334" s="8">
        <f t="shared" si="62"/>
        <v>83589.100000000006</v>
      </c>
      <c r="H334" s="90">
        <f t="shared" si="48"/>
        <v>69.825688678827618</v>
      </c>
    </row>
    <row r="335" spans="1:9" ht="25.5" outlineLevel="4">
      <c r="A335" s="15" t="s">
        <v>155</v>
      </c>
      <c r="B335" s="16" t="s">
        <v>159</v>
      </c>
      <c r="C335" s="16" t="s">
        <v>161</v>
      </c>
      <c r="D335" s="15"/>
      <c r="E335" s="17" t="s">
        <v>445</v>
      </c>
      <c r="F335" s="8">
        <f>F336</f>
        <v>119711.1</v>
      </c>
      <c r="G335" s="8">
        <f t="shared" si="62"/>
        <v>83589.100000000006</v>
      </c>
      <c r="H335" s="90">
        <f t="shared" ref="H335:H398" si="63">G335/F335*100</f>
        <v>69.825688678827618</v>
      </c>
    </row>
    <row r="336" spans="1:9" ht="25.5" outlineLevel="5">
      <c r="A336" s="15" t="s">
        <v>155</v>
      </c>
      <c r="B336" s="16" t="s">
        <v>159</v>
      </c>
      <c r="C336" s="16" t="s">
        <v>162</v>
      </c>
      <c r="D336" s="15"/>
      <c r="E336" s="17" t="s">
        <v>446</v>
      </c>
      <c r="F336" s="8">
        <f>F339+F341+F347+F349+F355+F337+F351+F345+F353+F343</f>
        <v>119711.1</v>
      </c>
      <c r="G336" s="8">
        <f t="shared" ref="G336" si="64">G339+G341+G347+G349+G355+G337+G351+G345+G353+G343</f>
        <v>83589.100000000006</v>
      </c>
      <c r="H336" s="90">
        <f t="shared" si="63"/>
        <v>69.825688678827618</v>
      </c>
    </row>
    <row r="337" spans="1:8" s="63" customFormat="1" ht="38.25" outlineLevel="5">
      <c r="A337" s="15" t="s">
        <v>155</v>
      </c>
      <c r="B337" s="16" t="s">
        <v>159</v>
      </c>
      <c r="C337" s="16" t="s">
        <v>625</v>
      </c>
      <c r="D337" s="15"/>
      <c r="E337" s="17" t="s">
        <v>626</v>
      </c>
      <c r="F337" s="8">
        <f>F338</f>
        <v>701.80000000000018</v>
      </c>
      <c r="G337" s="8">
        <f>G338</f>
        <v>701.8</v>
      </c>
      <c r="H337" s="90">
        <f t="shared" si="63"/>
        <v>99.999999999999972</v>
      </c>
    </row>
    <row r="338" spans="1:8" s="63" customFormat="1" ht="25.5" outlineLevel="5">
      <c r="A338" s="15" t="s">
        <v>155</v>
      </c>
      <c r="B338" s="16" t="s">
        <v>159</v>
      </c>
      <c r="C338" s="16" t="s">
        <v>625</v>
      </c>
      <c r="D338" s="15">
        <v>600</v>
      </c>
      <c r="E338" s="17" t="s">
        <v>331</v>
      </c>
      <c r="F338" s="8">
        <f>2997.9-2296.1</f>
        <v>701.80000000000018</v>
      </c>
      <c r="G338" s="8">
        <v>701.8</v>
      </c>
      <c r="H338" s="90">
        <f t="shared" si="63"/>
        <v>99.999999999999972</v>
      </c>
    </row>
    <row r="339" spans="1:8" ht="51" outlineLevel="6">
      <c r="A339" s="15" t="s">
        <v>155</v>
      </c>
      <c r="B339" s="16" t="s">
        <v>159</v>
      </c>
      <c r="C339" s="16" t="s">
        <v>163</v>
      </c>
      <c r="D339" s="15"/>
      <c r="E339" s="17" t="s">
        <v>447</v>
      </c>
      <c r="F339" s="8">
        <f>F340</f>
        <v>54090.2</v>
      </c>
      <c r="G339" s="8">
        <f>G340</f>
        <v>37792.5</v>
      </c>
      <c r="H339" s="90">
        <f t="shared" si="63"/>
        <v>69.869403329993247</v>
      </c>
    </row>
    <row r="340" spans="1:8" ht="25.5" outlineLevel="7">
      <c r="A340" s="15" t="s">
        <v>155</v>
      </c>
      <c r="B340" s="16" t="s">
        <v>159</v>
      </c>
      <c r="C340" s="16" t="s">
        <v>163</v>
      </c>
      <c r="D340" s="15" t="s">
        <v>39</v>
      </c>
      <c r="E340" s="17" t="s">
        <v>331</v>
      </c>
      <c r="F340" s="8">
        <v>54090.2</v>
      </c>
      <c r="G340" s="8">
        <v>37792.5</v>
      </c>
      <c r="H340" s="90">
        <f t="shared" si="63"/>
        <v>69.869403329993247</v>
      </c>
    </row>
    <row r="341" spans="1:8" ht="38.25" outlineLevel="7">
      <c r="A341" s="15" t="s">
        <v>155</v>
      </c>
      <c r="B341" s="16" t="s">
        <v>159</v>
      </c>
      <c r="C341" s="16" t="s">
        <v>705</v>
      </c>
      <c r="D341" s="15"/>
      <c r="E341" s="17" t="s">
        <v>706</v>
      </c>
      <c r="F341" s="8">
        <f>F342</f>
        <v>250</v>
      </c>
      <c r="G341" s="8">
        <f>G342</f>
        <v>250</v>
      </c>
      <c r="H341" s="90">
        <f t="shared" si="63"/>
        <v>100</v>
      </c>
    </row>
    <row r="342" spans="1:8" ht="25.5" outlineLevel="7">
      <c r="A342" s="15" t="s">
        <v>155</v>
      </c>
      <c r="B342" s="16" t="s">
        <v>159</v>
      </c>
      <c r="C342" s="16" t="s">
        <v>705</v>
      </c>
      <c r="D342" s="15" t="s">
        <v>39</v>
      </c>
      <c r="E342" s="17" t="s">
        <v>331</v>
      </c>
      <c r="F342" s="8">
        <v>250</v>
      </c>
      <c r="G342" s="8">
        <v>250</v>
      </c>
      <c r="H342" s="90">
        <f t="shared" si="63"/>
        <v>100</v>
      </c>
    </row>
    <row r="343" spans="1:8" ht="38.25" outlineLevel="7">
      <c r="A343" s="15" t="s">
        <v>155</v>
      </c>
      <c r="B343" s="16" t="s">
        <v>159</v>
      </c>
      <c r="C343" s="16" t="s">
        <v>721</v>
      </c>
      <c r="D343" s="15"/>
      <c r="E343" s="17" t="s">
        <v>716</v>
      </c>
      <c r="F343" s="8">
        <f>F344</f>
        <v>987.8</v>
      </c>
      <c r="G343" s="8">
        <f t="shared" ref="G343" si="65">G344</f>
        <v>987.8</v>
      </c>
      <c r="H343" s="90">
        <f t="shared" si="63"/>
        <v>100</v>
      </c>
    </row>
    <row r="344" spans="1:8" ht="25.5" outlineLevel="7">
      <c r="A344" s="15" t="s">
        <v>155</v>
      </c>
      <c r="B344" s="16" t="s">
        <v>159</v>
      </c>
      <c r="C344" s="16" t="s">
        <v>721</v>
      </c>
      <c r="D344" s="15" t="s">
        <v>39</v>
      </c>
      <c r="E344" s="17" t="s">
        <v>331</v>
      </c>
      <c r="F344" s="8">
        <v>987.8</v>
      </c>
      <c r="G344" s="8">
        <v>987.8</v>
      </c>
      <c r="H344" s="90">
        <f t="shared" si="63"/>
        <v>100</v>
      </c>
    </row>
    <row r="345" spans="1:8" ht="25.5" outlineLevel="7">
      <c r="A345" s="15" t="s">
        <v>155</v>
      </c>
      <c r="B345" s="16" t="s">
        <v>159</v>
      </c>
      <c r="C345" s="16" t="s">
        <v>694</v>
      </c>
      <c r="D345" s="15"/>
      <c r="E345" s="17" t="s">
        <v>695</v>
      </c>
      <c r="F345" s="8">
        <f>F346</f>
        <v>1801.5</v>
      </c>
      <c r="G345" s="8">
        <f t="shared" ref="G345" si="66">G346</f>
        <v>1766.1</v>
      </c>
      <c r="H345" s="90">
        <f t="shared" si="63"/>
        <v>98.034970857618646</v>
      </c>
    </row>
    <row r="346" spans="1:8" ht="25.5" outlineLevel="7">
      <c r="A346" s="15" t="s">
        <v>155</v>
      </c>
      <c r="B346" s="16" t="s">
        <v>159</v>
      </c>
      <c r="C346" s="16" t="s">
        <v>694</v>
      </c>
      <c r="D346" s="15" t="s">
        <v>39</v>
      </c>
      <c r="E346" s="17" t="s">
        <v>331</v>
      </c>
      <c r="F346" s="8">
        <f>1835.9-34.4</f>
        <v>1801.5</v>
      </c>
      <c r="G346" s="8">
        <v>1766.1</v>
      </c>
      <c r="H346" s="90">
        <f t="shared" si="63"/>
        <v>98.034970857618646</v>
      </c>
    </row>
    <row r="347" spans="1:8" ht="51" outlineLevel="6">
      <c r="A347" s="15" t="s">
        <v>155</v>
      </c>
      <c r="B347" s="16" t="s">
        <v>159</v>
      </c>
      <c r="C347" s="16" t="s">
        <v>164</v>
      </c>
      <c r="D347" s="15"/>
      <c r="E347" s="17" t="s">
        <v>448</v>
      </c>
      <c r="F347" s="8">
        <f>F348</f>
        <v>59039.3</v>
      </c>
      <c r="G347" s="8">
        <f>G348</f>
        <v>40301.199999999997</v>
      </c>
      <c r="H347" s="90">
        <f t="shared" si="63"/>
        <v>68.261649443675637</v>
      </c>
    </row>
    <row r="348" spans="1:8" ht="25.5" outlineLevel="7">
      <c r="A348" s="15" t="s">
        <v>155</v>
      </c>
      <c r="B348" s="16" t="s">
        <v>159</v>
      </c>
      <c r="C348" s="16" t="s">
        <v>164</v>
      </c>
      <c r="D348" s="15" t="s">
        <v>39</v>
      </c>
      <c r="E348" s="17" t="s">
        <v>331</v>
      </c>
      <c r="F348" s="8">
        <f>55840-219.8+70+867.5-407.6+263.9+873.6+34.4-10+43.9+86.5+1096+500.9</f>
        <v>59039.3</v>
      </c>
      <c r="G348" s="8">
        <v>40301.199999999997</v>
      </c>
      <c r="H348" s="90">
        <f t="shared" si="63"/>
        <v>68.261649443675637</v>
      </c>
    </row>
    <row r="349" spans="1:8" ht="25.5" outlineLevel="6">
      <c r="A349" s="15" t="s">
        <v>155</v>
      </c>
      <c r="B349" s="16" t="s">
        <v>159</v>
      </c>
      <c r="C349" s="16" t="s">
        <v>165</v>
      </c>
      <c r="D349" s="15"/>
      <c r="E349" s="17" t="s">
        <v>449</v>
      </c>
      <c r="F349" s="8">
        <f>F350</f>
        <v>2253.3000000000002</v>
      </c>
      <c r="G349" s="8">
        <f>G350</f>
        <v>1202.5</v>
      </c>
      <c r="H349" s="90">
        <f t="shared" si="63"/>
        <v>53.366174055829219</v>
      </c>
    </row>
    <row r="350" spans="1:8" ht="25.5" outlineLevel="7">
      <c r="A350" s="15" t="s">
        <v>155</v>
      </c>
      <c r="B350" s="16" t="s">
        <v>159</v>
      </c>
      <c r="C350" s="16" t="s">
        <v>165</v>
      </c>
      <c r="D350" s="15" t="s">
        <v>39</v>
      </c>
      <c r="E350" s="17" t="s">
        <v>331</v>
      </c>
      <c r="F350" s="8">
        <f>1423.1+830.2</f>
        <v>2253.3000000000002</v>
      </c>
      <c r="G350" s="8">
        <v>1202.5</v>
      </c>
      <c r="H350" s="90">
        <f t="shared" si="63"/>
        <v>53.366174055829219</v>
      </c>
    </row>
    <row r="351" spans="1:8" ht="25.5" outlineLevel="7">
      <c r="A351" s="15" t="s">
        <v>155</v>
      </c>
      <c r="B351" s="16" t="s">
        <v>159</v>
      </c>
      <c r="C351" s="16" t="s">
        <v>640</v>
      </c>
      <c r="D351" s="15"/>
      <c r="E351" s="17" t="s">
        <v>692</v>
      </c>
      <c r="F351" s="8">
        <f>F352</f>
        <v>122.3</v>
      </c>
      <c r="G351" s="8">
        <f>G352</f>
        <v>122.3</v>
      </c>
      <c r="H351" s="90">
        <f t="shared" si="63"/>
        <v>100</v>
      </c>
    </row>
    <row r="352" spans="1:8" ht="25.5" outlineLevel="7">
      <c r="A352" s="15" t="s">
        <v>155</v>
      </c>
      <c r="B352" s="16" t="s">
        <v>159</v>
      </c>
      <c r="C352" s="16" t="s">
        <v>640</v>
      </c>
      <c r="D352" s="15" t="s">
        <v>39</v>
      </c>
      <c r="E352" s="17" t="s">
        <v>331</v>
      </c>
      <c r="F352" s="8">
        <f>100+22.3</f>
        <v>122.3</v>
      </c>
      <c r="G352" s="8">
        <v>122.3</v>
      </c>
      <c r="H352" s="90">
        <f t="shared" si="63"/>
        <v>100</v>
      </c>
    </row>
    <row r="353" spans="1:8" ht="38.25" customHeight="1" outlineLevel="7">
      <c r="A353" s="15" t="s">
        <v>155</v>
      </c>
      <c r="B353" s="16" t="s">
        <v>159</v>
      </c>
      <c r="C353" s="16" t="s">
        <v>715</v>
      </c>
      <c r="D353" s="15"/>
      <c r="E353" s="17" t="s">
        <v>716</v>
      </c>
      <c r="F353" s="8">
        <f>F354</f>
        <v>10</v>
      </c>
      <c r="G353" s="8">
        <f t="shared" ref="G353" si="67">G354</f>
        <v>10</v>
      </c>
      <c r="H353" s="90">
        <f t="shared" si="63"/>
        <v>100</v>
      </c>
    </row>
    <row r="354" spans="1:8" ht="25.5" customHeight="1" outlineLevel="7">
      <c r="A354" s="15" t="s">
        <v>155</v>
      </c>
      <c r="B354" s="16" t="s">
        <v>159</v>
      </c>
      <c r="C354" s="16" t="s">
        <v>715</v>
      </c>
      <c r="D354" s="15" t="s">
        <v>39</v>
      </c>
      <c r="E354" s="17" t="s">
        <v>331</v>
      </c>
      <c r="F354" s="8">
        <v>10</v>
      </c>
      <c r="G354" s="8">
        <v>10</v>
      </c>
      <c r="H354" s="90">
        <f t="shared" si="63"/>
        <v>100</v>
      </c>
    </row>
    <row r="355" spans="1:8" ht="38.25" customHeight="1" outlineLevel="6">
      <c r="A355" s="15" t="s">
        <v>155</v>
      </c>
      <c r="B355" s="16" t="s">
        <v>159</v>
      </c>
      <c r="C355" s="16" t="s">
        <v>166</v>
      </c>
      <c r="D355" s="15"/>
      <c r="E355" s="17" t="s">
        <v>450</v>
      </c>
      <c r="F355" s="8">
        <f>F356</f>
        <v>454.9</v>
      </c>
      <c r="G355" s="8">
        <f>G356</f>
        <v>454.9</v>
      </c>
      <c r="H355" s="90">
        <f t="shared" si="63"/>
        <v>100</v>
      </c>
    </row>
    <row r="356" spans="1:8" ht="25.5" customHeight="1" outlineLevel="7">
      <c r="A356" s="15" t="s">
        <v>155</v>
      </c>
      <c r="B356" s="16" t="s">
        <v>159</v>
      </c>
      <c r="C356" s="16" t="s">
        <v>166</v>
      </c>
      <c r="D356" s="15" t="s">
        <v>39</v>
      </c>
      <c r="E356" s="17" t="s">
        <v>331</v>
      </c>
      <c r="F356" s="8">
        <f>797.1+219.8+407.6-969.6</f>
        <v>454.9</v>
      </c>
      <c r="G356" s="8">
        <v>454.9</v>
      </c>
      <c r="H356" s="90">
        <f t="shared" si="63"/>
        <v>100</v>
      </c>
    </row>
    <row r="357" spans="1:8" outlineLevel="2">
      <c r="A357" s="15" t="s">
        <v>155</v>
      </c>
      <c r="B357" s="16" t="s">
        <v>167</v>
      </c>
      <c r="C357" s="16"/>
      <c r="D357" s="15"/>
      <c r="E357" s="17" t="s">
        <v>291</v>
      </c>
      <c r="F357" s="8">
        <f>F358+F399</f>
        <v>222618.60000000003</v>
      </c>
      <c r="G357" s="8">
        <f>G358+G399</f>
        <v>161977.19999999998</v>
      </c>
      <c r="H357" s="90">
        <f t="shared" si="63"/>
        <v>72.759958062803349</v>
      </c>
    </row>
    <row r="358" spans="1:8" ht="38.25" outlineLevel="3">
      <c r="A358" s="15" t="s">
        <v>155</v>
      </c>
      <c r="B358" s="16" t="s">
        <v>167</v>
      </c>
      <c r="C358" s="16" t="s">
        <v>160</v>
      </c>
      <c r="D358" s="15"/>
      <c r="E358" s="17" t="s">
        <v>290</v>
      </c>
      <c r="F358" s="8">
        <f>F359</f>
        <v>222418.60000000003</v>
      </c>
      <c r="G358" s="8">
        <f>G359</f>
        <v>161827.29999999999</v>
      </c>
      <c r="H358" s="90">
        <f t="shared" si="63"/>
        <v>72.757988765328065</v>
      </c>
    </row>
    <row r="359" spans="1:8" ht="25.5" outlineLevel="4">
      <c r="A359" s="15" t="s">
        <v>155</v>
      </c>
      <c r="B359" s="16" t="s">
        <v>167</v>
      </c>
      <c r="C359" s="16" t="s">
        <v>168</v>
      </c>
      <c r="D359" s="15"/>
      <c r="E359" s="17" t="s">
        <v>451</v>
      </c>
      <c r="F359" s="8">
        <f>F360+F389+F396</f>
        <v>222418.60000000003</v>
      </c>
      <c r="G359" s="8">
        <f>G360+G389+G396</f>
        <v>161827.29999999999</v>
      </c>
      <c r="H359" s="90">
        <f t="shared" si="63"/>
        <v>72.757988765328065</v>
      </c>
    </row>
    <row r="360" spans="1:8" ht="38.25" outlineLevel="5">
      <c r="A360" s="15" t="s">
        <v>155</v>
      </c>
      <c r="B360" s="16" t="s">
        <v>167</v>
      </c>
      <c r="C360" s="16" t="s">
        <v>169</v>
      </c>
      <c r="D360" s="15"/>
      <c r="E360" s="17" t="s">
        <v>452</v>
      </c>
      <c r="F360" s="8">
        <f>F363+F369+F385+F365+F383+F381+F373+F387+F361+F371+F375+F377+F379+F367</f>
        <v>210375.20000000004</v>
      </c>
      <c r="G360" s="8">
        <f t="shared" ref="G360" si="68">G363+G369+G385+G365+G383+G381+G373+G387+G361+G371+G375+G377+G379+G367</f>
        <v>154152.4</v>
      </c>
      <c r="H360" s="90">
        <f t="shared" si="63"/>
        <v>73.274986785514628</v>
      </c>
    </row>
    <row r="361" spans="1:8" s="63" customFormat="1" ht="38.25" outlineLevel="5">
      <c r="A361" s="15" t="s">
        <v>155</v>
      </c>
      <c r="B361" s="16" t="s">
        <v>167</v>
      </c>
      <c r="C361" s="16" t="s">
        <v>627</v>
      </c>
      <c r="D361" s="15"/>
      <c r="E361" s="17" t="s">
        <v>628</v>
      </c>
      <c r="F361" s="8">
        <f>F362</f>
        <v>5147.8999999999996</v>
      </c>
      <c r="G361" s="8">
        <f>G362</f>
        <v>5147.8999999999996</v>
      </c>
      <c r="H361" s="90">
        <f t="shared" si="63"/>
        <v>100</v>
      </c>
    </row>
    <row r="362" spans="1:8" s="63" customFormat="1" ht="25.5" outlineLevel="5">
      <c r="A362" s="15" t="s">
        <v>155</v>
      </c>
      <c r="B362" s="16" t="s">
        <v>167</v>
      </c>
      <c r="C362" s="16" t="s">
        <v>627</v>
      </c>
      <c r="D362" s="15">
        <v>600</v>
      </c>
      <c r="E362" s="17" t="s">
        <v>331</v>
      </c>
      <c r="F362" s="8">
        <f>6505.8-1357.9</f>
        <v>5147.8999999999996</v>
      </c>
      <c r="G362" s="8">
        <v>5147.8999999999996</v>
      </c>
      <c r="H362" s="90">
        <f t="shared" si="63"/>
        <v>100</v>
      </c>
    </row>
    <row r="363" spans="1:8" ht="51" outlineLevel="6">
      <c r="A363" s="15" t="s">
        <v>155</v>
      </c>
      <c r="B363" s="16" t="s">
        <v>167</v>
      </c>
      <c r="C363" s="16" t="s">
        <v>170</v>
      </c>
      <c r="D363" s="15"/>
      <c r="E363" s="17" t="s">
        <v>453</v>
      </c>
      <c r="F363" s="8">
        <f>F364</f>
        <v>126273.8</v>
      </c>
      <c r="G363" s="8">
        <f>G364</f>
        <v>93973.4</v>
      </c>
      <c r="H363" s="90">
        <f t="shared" si="63"/>
        <v>74.420346896980988</v>
      </c>
    </row>
    <row r="364" spans="1:8" ht="25.5" outlineLevel="7">
      <c r="A364" s="15" t="s">
        <v>155</v>
      </c>
      <c r="B364" s="16" t="s">
        <v>167</v>
      </c>
      <c r="C364" s="16" t="s">
        <v>170</v>
      </c>
      <c r="D364" s="15" t="s">
        <v>39</v>
      </c>
      <c r="E364" s="17" t="s">
        <v>331</v>
      </c>
      <c r="F364" s="8">
        <f>126282.5-8.7</f>
        <v>126273.8</v>
      </c>
      <c r="G364" s="8">
        <v>93973.4</v>
      </c>
      <c r="H364" s="90">
        <f t="shared" si="63"/>
        <v>74.420346896980988</v>
      </c>
    </row>
    <row r="365" spans="1:8" ht="38.25" outlineLevel="7">
      <c r="A365" s="15" t="s">
        <v>155</v>
      </c>
      <c r="B365" s="16" t="s">
        <v>167</v>
      </c>
      <c r="C365" s="16" t="s">
        <v>562</v>
      </c>
      <c r="D365" s="15"/>
      <c r="E365" s="17" t="s">
        <v>563</v>
      </c>
      <c r="F365" s="8">
        <f>F366</f>
        <v>204.6</v>
      </c>
      <c r="G365" s="8">
        <f>G366</f>
        <v>103.4</v>
      </c>
      <c r="H365" s="90">
        <f t="shared" si="63"/>
        <v>50.537634408602152</v>
      </c>
    </row>
    <row r="366" spans="1:8" ht="25.5" outlineLevel="7">
      <c r="A366" s="15" t="s">
        <v>155</v>
      </c>
      <c r="B366" s="16" t="s">
        <v>167</v>
      </c>
      <c r="C366" s="16" t="s">
        <v>562</v>
      </c>
      <c r="D366" s="15">
        <v>600</v>
      </c>
      <c r="E366" s="17" t="s">
        <v>331</v>
      </c>
      <c r="F366" s="8">
        <v>204.6</v>
      </c>
      <c r="G366" s="8">
        <v>103.4</v>
      </c>
      <c r="H366" s="90">
        <f t="shared" si="63"/>
        <v>50.537634408602152</v>
      </c>
    </row>
    <row r="367" spans="1:8" ht="25.5" outlineLevel="7">
      <c r="A367" s="15" t="s">
        <v>155</v>
      </c>
      <c r="B367" s="16" t="s">
        <v>167</v>
      </c>
      <c r="C367" s="16" t="s">
        <v>717</v>
      </c>
      <c r="D367" s="15"/>
      <c r="E367" s="17" t="s">
        <v>718</v>
      </c>
      <c r="F367" s="8">
        <f>F368</f>
        <v>189</v>
      </c>
      <c r="G367" s="8">
        <f t="shared" ref="G367" si="69">G368</f>
        <v>189</v>
      </c>
      <c r="H367" s="90">
        <f t="shared" si="63"/>
        <v>100</v>
      </c>
    </row>
    <row r="368" spans="1:8" ht="25.5" outlineLevel="7">
      <c r="A368" s="15" t="s">
        <v>155</v>
      </c>
      <c r="B368" s="16" t="s">
        <v>167</v>
      </c>
      <c r="C368" s="16" t="s">
        <v>717</v>
      </c>
      <c r="D368" s="15">
        <v>600</v>
      </c>
      <c r="E368" s="17" t="s">
        <v>331</v>
      </c>
      <c r="F368" s="8">
        <v>189</v>
      </c>
      <c r="G368" s="8">
        <v>189</v>
      </c>
      <c r="H368" s="90">
        <f t="shared" si="63"/>
        <v>100</v>
      </c>
    </row>
    <row r="369" spans="1:8" ht="51" outlineLevel="6">
      <c r="A369" s="15" t="s">
        <v>155</v>
      </c>
      <c r="B369" s="16" t="s">
        <v>167</v>
      </c>
      <c r="C369" s="16" t="s">
        <v>171</v>
      </c>
      <c r="D369" s="15"/>
      <c r="E369" s="17" t="s">
        <v>454</v>
      </c>
      <c r="F369" s="8">
        <f>F370</f>
        <v>47862.899999999994</v>
      </c>
      <c r="G369" s="8">
        <f>G370</f>
        <v>33787.199999999997</v>
      </c>
      <c r="H369" s="90">
        <f t="shared" si="63"/>
        <v>70.591627335577243</v>
      </c>
    </row>
    <row r="370" spans="1:8" ht="25.5" outlineLevel="7">
      <c r="A370" s="15" t="s">
        <v>155</v>
      </c>
      <c r="B370" s="16" t="s">
        <v>167</v>
      </c>
      <c r="C370" s="16" t="s">
        <v>171</v>
      </c>
      <c r="D370" s="15" t="s">
        <v>39</v>
      </c>
      <c r="E370" s="17" t="s">
        <v>331</v>
      </c>
      <c r="F370" s="8">
        <f>42606.7-18.9-18.4+130+105.7-36.5+492.6+1207.4+903.4+276.4+2186.6+27.9</f>
        <v>47862.899999999994</v>
      </c>
      <c r="G370" s="8">
        <v>33787.199999999997</v>
      </c>
      <c r="H370" s="90">
        <f t="shared" si="63"/>
        <v>70.591627335577243</v>
      </c>
    </row>
    <row r="371" spans="1:8" ht="25.5" outlineLevel="7">
      <c r="A371" s="15" t="s">
        <v>155</v>
      </c>
      <c r="B371" s="16" t="s">
        <v>167</v>
      </c>
      <c r="C371" s="16" t="s">
        <v>633</v>
      </c>
      <c r="D371" s="15"/>
      <c r="E371" s="17" t="s">
        <v>693</v>
      </c>
      <c r="F371" s="8">
        <f>F372</f>
        <v>196</v>
      </c>
      <c r="G371" s="8">
        <f>G372</f>
        <v>196</v>
      </c>
      <c r="H371" s="90">
        <f t="shared" si="63"/>
        <v>100</v>
      </c>
    </row>
    <row r="372" spans="1:8" ht="25.5" outlineLevel="7">
      <c r="A372" s="15" t="s">
        <v>155</v>
      </c>
      <c r="B372" s="16" t="s">
        <v>167</v>
      </c>
      <c r="C372" s="16" t="s">
        <v>633</v>
      </c>
      <c r="D372" s="15" t="s">
        <v>39</v>
      </c>
      <c r="E372" s="17" t="s">
        <v>331</v>
      </c>
      <c r="F372" s="8">
        <f>100+96</f>
        <v>196</v>
      </c>
      <c r="G372" s="8">
        <v>196</v>
      </c>
      <c r="H372" s="90">
        <f t="shared" si="63"/>
        <v>100</v>
      </c>
    </row>
    <row r="373" spans="1:8" ht="63.75" outlineLevel="7">
      <c r="A373" s="15" t="s">
        <v>155</v>
      </c>
      <c r="B373" s="16" t="s">
        <v>167</v>
      </c>
      <c r="C373" s="16" t="s">
        <v>617</v>
      </c>
      <c r="D373" s="15"/>
      <c r="E373" s="17" t="s">
        <v>643</v>
      </c>
      <c r="F373" s="8">
        <f>F374</f>
        <v>2330.6999999999998</v>
      </c>
      <c r="G373" s="8">
        <f>G374</f>
        <v>898.9</v>
      </c>
      <c r="H373" s="90">
        <f t="shared" si="63"/>
        <v>38.567812245248213</v>
      </c>
    </row>
    <row r="374" spans="1:8" ht="25.5" outlineLevel="7">
      <c r="A374" s="15" t="s">
        <v>155</v>
      </c>
      <c r="B374" s="16" t="s">
        <v>167</v>
      </c>
      <c r="C374" s="16" t="s">
        <v>617</v>
      </c>
      <c r="D374" s="15">
        <v>600</v>
      </c>
      <c r="E374" s="17" t="s">
        <v>618</v>
      </c>
      <c r="F374" s="8">
        <f>1346.4+984.3</f>
        <v>2330.6999999999998</v>
      </c>
      <c r="G374" s="8">
        <v>898.9</v>
      </c>
      <c r="H374" s="90">
        <f t="shared" si="63"/>
        <v>38.567812245248213</v>
      </c>
    </row>
    <row r="375" spans="1:8" ht="38.25" outlineLevel="7">
      <c r="A375" s="15" t="s">
        <v>155</v>
      </c>
      <c r="B375" s="16" t="s">
        <v>167</v>
      </c>
      <c r="C375" s="16" t="s">
        <v>673</v>
      </c>
      <c r="D375" s="15"/>
      <c r="E375" s="17" t="s">
        <v>674</v>
      </c>
      <c r="F375" s="8">
        <f>F376</f>
        <v>3420.1</v>
      </c>
      <c r="G375" s="8">
        <f t="shared" ref="G375" si="70">G376</f>
        <v>3420.1</v>
      </c>
      <c r="H375" s="90">
        <f t="shared" si="63"/>
        <v>100</v>
      </c>
    </row>
    <row r="376" spans="1:8" ht="25.5" outlineLevel="7">
      <c r="A376" s="15" t="s">
        <v>155</v>
      </c>
      <c r="B376" s="16" t="s">
        <v>167</v>
      </c>
      <c r="C376" s="16" t="s">
        <v>673</v>
      </c>
      <c r="D376" s="15">
        <v>600</v>
      </c>
      <c r="E376" s="17" t="s">
        <v>331</v>
      </c>
      <c r="F376" s="8">
        <f>3420.1</f>
        <v>3420.1</v>
      </c>
      <c r="G376" s="8">
        <v>3420.1</v>
      </c>
      <c r="H376" s="90">
        <f t="shared" si="63"/>
        <v>100</v>
      </c>
    </row>
    <row r="377" spans="1:8" ht="38.25" outlineLevel="7">
      <c r="A377" s="15" t="s">
        <v>155</v>
      </c>
      <c r="B377" s="16" t="s">
        <v>167</v>
      </c>
      <c r="C377" s="16" t="s">
        <v>696</v>
      </c>
      <c r="D377" s="15"/>
      <c r="E377" s="17" t="s">
        <v>697</v>
      </c>
      <c r="F377" s="8">
        <f>F378</f>
        <v>916</v>
      </c>
      <c r="G377" s="8">
        <f t="shared" ref="G377" si="71">G378</f>
        <v>860.7</v>
      </c>
      <c r="H377" s="90">
        <f t="shared" si="63"/>
        <v>93.962882096069876</v>
      </c>
    </row>
    <row r="378" spans="1:8" ht="25.5" outlineLevel="7">
      <c r="A378" s="15" t="s">
        <v>155</v>
      </c>
      <c r="B378" s="16" t="s">
        <v>167</v>
      </c>
      <c r="C378" s="16" t="s">
        <v>696</v>
      </c>
      <c r="D378" s="15">
        <v>600</v>
      </c>
      <c r="E378" s="17" t="s">
        <v>331</v>
      </c>
      <c r="F378" s="8">
        <v>916</v>
      </c>
      <c r="G378" s="8">
        <v>860.7</v>
      </c>
      <c r="H378" s="90">
        <f t="shared" si="63"/>
        <v>93.962882096069876</v>
      </c>
    </row>
    <row r="379" spans="1:8" ht="25.5" outlineLevel="7">
      <c r="A379" s="15" t="s">
        <v>155</v>
      </c>
      <c r="B379" s="16" t="s">
        <v>167</v>
      </c>
      <c r="C379" s="16" t="s">
        <v>698</v>
      </c>
      <c r="D379" s="15"/>
      <c r="E379" s="17" t="s">
        <v>699</v>
      </c>
      <c r="F379" s="8">
        <f>F380</f>
        <v>1248.0999999999999</v>
      </c>
      <c r="G379" s="8">
        <f t="shared" ref="G379" si="72">G380</f>
        <v>539.1</v>
      </c>
      <c r="H379" s="90">
        <f t="shared" si="63"/>
        <v>43.193654354619028</v>
      </c>
    </row>
    <row r="380" spans="1:8" ht="25.5" outlineLevel="7">
      <c r="A380" s="15" t="s">
        <v>155</v>
      </c>
      <c r="B380" s="16" t="s">
        <v>167</v>
      </c>
      <c r="C380" s="16" t="s">
        <v>698</v>
      </c>
      <c r="D380" s="15">
        <v>600</v>
      </c>
      <c r="E380" s="17" t="s">
        <v>331</v>
      </c>
      <c r="F380" s="8">
        <v>1248.0999999999999</v>
      </c>
      <c r="G380" s="8">
        <v>539.1</v>
      </c>
      <c r="H380" s="90">
        <f t="shared" si="63"/>
        <v>43.193654354619028</v>
      </c>
    </row>
    <row r="381" spans="1:8" ht="38.25" outlineLevel="7">
      <c r="A381" s="15" t="s">
        <v>155</v>
      </c>
      <c r="B381" s="16" t="s">
        <v>167</v>
      </c>
      <c r="C381" s="16" t="s">
        <v>613</v>
      </c>
      <c r="D381" s="15"/>
      <c r="E381" s="17" t="s">
        <v>612</v>
      </c>
      <c r="F381" s="8">
        <f>F382</f>
        <v>9843.1</v>
      </c>
      <c r="G381" s="8">
        <f>G382</f>
        <v>6860.4</v>
      </c>
      <c r="H381" s="90">
        <f t="shared" si="63"/>
        <v>69.697554632178878</v>
      </c>
    </row>
    <row r="382" spans="1:8" ht="25.5" outlineLevel="7">
      <c r="A382" s="15" t="s">
        <v>155</v>
      </c>
      <c r="B382" s="16" t="s">
        <v>167</v>
      </c>
      <c r="C382" s="16" t="s">
        <v>613</v>
      </c>
      <c r="D382" s="15" t="s">
        <v>39</v>
      </c>
      <c r="E382" s="17" t="s">
        <v>331</v>
      </c>
      <c r="F382" s="8">
        <v>9843.1</v>
      </c>
      <c r="G382" s="8">
        <v>6860.4</v>
      </c>
      <c r="H382" s="90">
        <f t="shared" si="63"/>
        <v>69.697554632178878</v>
      </c>
    </row>
    <row r="383" spans="1:8" ht="51" outlineLevel="7">
      <c r="A383" s="15" t="s">
        <v>155</v>
      </c>
      <c r="B383" s="16" t="s">
        <v>167</v>
      </c>
      <c r="C383" s="16" t="s">
        <v>610</v>
      </c>
      <c r="D383" s="15"/>
      <c r="E383" s="17" t="s">
        <v>611</v>
      </c>
      <c r="F383" s="8">
        <f>F384</f>
        <v>9671.7999999999993</v>
      </c>
      <c r="G383" s="8">
        <f>G384</f>
        <v>5355.9</v>
      </c>
      <c r="H383" s="90">
        <f t="shared" si="63"/>
        <v>55.376455261688619</v>
      </c>
    </row>
    <row r="384" spans="1:8" ht="25.5" outlineLevel="7">
      <c r="A384" s="15" t="s">
        <v>155</v>
      </c>
      <c r="B384" s="16" t="s">
        <v>167</v>
      </c>
      <c r="C384" s="16" t="s">
        <v>610</v>
      </c>
      <c r="D384" s="15" t="s">
        <v>39</v>
      </c>
      <c r="E384" s="17" t="s">
        <v>331</v>
      </c>
      <c r="F384" s="8">
        <f>9652.9+18.9</f>
        <v>9671.7999999999993</v>
      </c>
      <c r="G384" s="8">
        <v>5355.9</v>
      </c>
      <c r="H384" s="90">
        <f t="shared" si="63"/>
        <v>55.376455261688619</v>
      </c>
    </row>
    <row r="385" spans="1:8" ht="25.5" outlineLevel="6">
      <c r="A385" s="15" t="s">
        <v>155</v>
      </c>
      <c r="B385" s="16" t="s">
        <v>167</v>
      </c>
      <c r="C385" s="16" t="s">
        <v>172</v>
      </c>
      <c r="D385" s="15"/>
      <c r="E385" s="17" t="s">
        <v>456</v>
      </c>
      <c r="F385" s="8">
        <f>F386</f>
        <v>3029.7</v>
      </c>
      <c r="G385" s="8">
        <f>G386</f>
        <v>2808.8</v>
      </c>
      <c r="H385" s="90">
        <f t="shared" si="63"/>
        <v>92.708849060963132</v>
      </c>
    </row>
    <row r="386" spans="1:8" ht="25.5" outlineLevel="7">
      <c r="A386" s="15" t="s">
        <v>155</v>
      </c>
      <c r="B386" s="16" t="s">
        <v>167</v>
      </c>
      <c r="C386" s="16" t="s">
        <v>172</v>
      </c>
      <c r="D386" s="15" t="s">
        <v>39</v>
      </c>
      <c r="E386" s="17" t="s">
        <v>331</v>
      </c>
      <c r="F386" s="8">
        <f>3029.7</f>
        <v>3029.7</v>
      </c>
      <c r="G386" s="8">
        <v>2808.8</v>
      </c>
      <c r="H386" s="90">
        <f t="shared" si="63"/>
        <v>92.708849060963132</v>
      </c>
    </row>
    <row r="387" spans="1:8" ht="38.25" outlineLevel="7">
      <c r="A387" s="15" t="s">
        <v>155</v>
      </c>
      <c r="B387" s="16" t="s">
        <v>167</v>
      </c>
      <c r="C387" s="16" t="s">
        <v>623</v>
      </c>
      <c r="D387" s="15"/>
      <c r="E387" s="17" t="s">
        <v>624</v>
      </c>
      <c r="F387" s="8">
        <f>F388</f>
        <v>41.5</v>
      </c>
      <c r="G387" s="8">
        <f>G388</f>
        <v>11.6</v>
      </c>
      <c r="H387" s="90">
        <f t="shared" si="63"/>
        <v>27.951807228915658</v>
      </c>
    </row>
    <row r="388" spans="1:8" ht="25.5" outlineLevel="7">
      <c r="A388" s="15" t="s">
        <v>155</v>
      </c>
      <c r="B388" s="16" t="s">
        <v>167</v>
      </c>
      <c r="C388" s="16" t="s">
        <v>623</v>
      </c>
      <c r="D388" s="15" t="s">
        <v>39</v>
      </c>
      <c r="E388" s="17" t="s">
        <v>331</v>
      </c>
      <c r="F388" s="8">
        <f>23.1+18.4</f>
        <v>41.5</v>
      </c>
      <c r="G388" s="8">
        <v>11.6</v>
      </c>
      <c r="H388" s="90">
        <f t="shared" si="63"/>
        <v>27.951807228915658</v>
      </c>
    </row>
    <row r="389" spans="1:8" outlineLevel="5">
      <c r="A389" s="15" t="s">
        <v>155</v>
      </c>
      <c r="B389" s="16" t="s">
        <v>167</v>
      </c>
      <c r="C389" s="16" t="s">
        <v>173</v>
      </c>
      <c r="D389" s="15"/>
      <c r="E389" s="17" t="s">
        <v>457</v>
      </c>
      <c r="F389" s="8">
        <f>F392+F394+F390</f>
        <v>12002.400000000001</v>
      </c>
      <c r="G389" s="8">
        <f>G392+G394+G390</f>
        <v>7634.4</v>
      </c>
      <c r="H389" s="90">
        <f t="shared" si="63"/>
        <v>63.607278544291134</v>
      </c>
    </row>
    <row r="390" spans="1:8" ht="114.75" outlineLevel="5">
      <c r="A390" s="15" t="s">
        <v>155</v>
      </c>
      <c r="B390" s="16" t="s">
        <v>167</v>
      </c>
      <c r="C390" s="16" t="s">
        <v>564</v>
      </c>
      <c r="D390" s="15"/>
      <c r="E390" s="17" t="s">
        <v>591</v>
      </c>
      <c r="F390" s="8">
        <f>F391</f>
        <v>1808.7</v>
      </c>
      <c r="G390" s="8">
        <f>G391</f>
        <v>1193.7</v>
      </c>
      <c r="H390" s="90">
        <f t="shared" si="63"/>
        <v>65.99767789019738</v>
      </c>
    </row>
    <row r="391" spans="1:8" ht="25.5" outlineLevel="5">
      <c r="A391" s="15" t="s">
        <v>155</v>
      </c>
      <c r="B391" s="16" t="s">
        <v>167</v>
      </c>
      <c r="C391" s="16" t="s">
        <v>564</v>
      </c>
      <c r="D391" s="15">
        <v>600</v>
      </c>
      <c r="E391" s="17" t="s">
        <v>331</v>
      </c>
      <c r="F391" s="8">
        <v>1808.7</v>
      </c>
      <c r="G391" s="8">
        <v>1193.7</v>
      </c>
      <c r="H391" s="90">
        <f t="shared" si="63"/>
        <v>65.99767789019738</v>
      </c>
    </row>
    <row r="392" spans="1:8" ht="25.5" outlineLevel="6">
      <c r="A392" s="15" t="s">
        <v>155</v>
      </c>
      <c r="B392" s="16" t="s">
        <v>167</v>
      </c>
      <c r="C392" s="16" t="s">
        <v>174</v>
      </c>
      <c r="D392" s="15"/>
      <c r="E392" s="17" t="s">
        <v>458</v>
      </c>
      <c r="F392" s="8">
        <f>F393</f>
        <v>4503.5</v>
      </c>
      <c r="G392" s="8">
        <f>G393</f>
        <v>2986.1</v>
      </c>
      <c r="H392" s="90">
        <f t="shared" si="63"/>
        <v>66.306206284001334</v>
      </c>
    </row>
    <row r="393" spans="1:8" ht="25.5" outlineLevel="7">
      <c r="A393" s="15" t="s">
        <v>155</v>
      </c>
      <c r="B393" s="16" t="s">
        <v>167</v>
      </c>
      <c r="C393" s="16" t="s">
        <v>174</v>
      </c>
      <c r="D393" s="15" t="s">
        <v>39</v>
      </c>
      <c r="E393" s="17" t="s">
        <v>331</v>
      </c>
      <c r="F393" s="8">
        <f>4300+94.1+109.4</f>
        <v>4503.5</v>
      </c>
      <c r="G393" s="8">
        <v>2986.1</v>
      </c>
      <c r="H393" s="90">
        <f t="shared" si="63"/>
        <v>66.306206284001334</v>
      </c>
    </row>
    <row r="394" spans="1:8" ht="25.5" outlineLevel="6">
      <c r="A394" s="15" t="s">
        <v>155</v>
      </c>
      <c r="B394" s="16" t="s">
        <v>167</v>
      </c>
      <c r="C394" s="16" t="s">
        <v>175</v>
      </c>
      <c r="D394" s="15"/>
      <c r="E394" s="17" t="s">
        <v>459</v>
      </c>
      <c r="F394" s="8">
        <f>F395</f>
        <v>5690.2</v>
      </c>
      <c r="G394" s="8">
        <f>G395</f>
        <v>3454.6</v>
      </c>
      <c r="H394" s="90">
        <f t="shared" si="63"/>
        <v>60.711398544866611</v>
      </c>
    </row>
    <row r="395" spans="1:8" ht="25.5" outlineLevel="7">
      <c r="A395" s="15" t="s">
        <v>155</v>
      </c>
      <c r="B395" s="16" t="s">
        <v>167</v>
      </c>
      <c r="C395" s="16" t="s">
        <v>175</v>
      </c>
      <c r="D395" s="15" t="s">
        <v>39</v>
      </c>
      <c r="E395" s="17" t="s">
        <v>331</v>
      </c>
      <c r="F395" s="8">
        <f>4800+890.2</f>
        <v>5690.2</v>
      </c>
      <c r="G395" s="8">
        <v>3454.6</v>
      </c>
      <c r="H395" s="90">
        <f t="shared" si="63"/>
        <v>60.711398544866611</v>
      </c>
    </row>
    <row r="396" spans="1:8" ht="25.5" outlineLevel="7">
      <c r="A396" s="15" t="s">
        <v>155</v>
      </c>
      <c r="B396" s="16" t="s">
        <v>167</v>
      </c>
      <c r="C396" s="16" t="s">
        <v>635</v>
      </c>
      <c r="D396" s="15"/>
      <c r="E396" s="17" t="s">
        <v>636</v>
      </c>
      <c r="F396" s="8">
        <f t="shared" ref="F396:G397" si="73">F397</f>
        <v>41</v>
      </c>
      <c r="G396" s="8">
        <f t="shared" si="73"/>
        <v>40.5</v>
      </c>
      <c r="H396" s="90">
        <f t="shared" si="63"/>
        <v>98.780487804878049</v>
      </c>
    </row>
    <row r="397" spans="1:8" ht="51" outlineLevel="7">
      <c r="A397" s="15" t="s">
        <v>155</v>
      </c>
      <c r="B397" s="16" t="s">
        <v>167</v>
      </c>
      <c r="C397" s="16" t="s">
        <v>634</v>
      </c>
      <c r="D397" s="15"/>
      <c r="E397" s="17" t="s">
        <v>637</v>
      </c>
      <c r="F397" s="8">
        <f t="shared" si="73"/>
        <v>41</v>
      </c>
      <c r="G397" s="8">
        <f t="shared" si="73"/>
        <v>40.5</v>
      </c>
      <c r="H397" s="90">
        <f t="shared" si="63"/>
        <v>98.780487804878049</v>
      </c>
    </row>
    <row r="398" spans="1:8" ht="25.5" outlineLevel="7">
      <c r="A398" s="15" t="s">
        <v>155</v>
      </c>
      <c r="B398" s="16" t="s">
        <v>167</v>
      </c>
      <c r="C398" s="16" t="s">
        <v>634</v>
      </c>
      <c r="D398" s="15">
        <v>600</v>
      </c>
      <c r="E398" s="17" t="s">
        <v>331</v>
      </c>
      <c r="F398" s="8">
        <f>4.5+36.5</f>
        <v>41</v>
      </c>
      <c r="G398" s="8">
        <v>40.5</v>
      </c>
      <c r="H398" s="90">
        <f t="shared" si="63"/>
        <v>98.780487804878049</v>
      </c>
    </row>
    <row r="399" spans="1:8" ht="51" outlineLevel="3">
      <c r="A399" s="15" t="s">
        <v>155</v>
      </c>
      <c r="B399" s="16" t="s">
        <v>167</v>
      </c>
      <c r="C399" s="16" t="s">
        <v>44</v>
      </c>
      <c r="D399" s="15"/>
      <c r="E399" s="17" t="s">
        <v>268</v>
      </c>
      <c r="F399" s="8">
        <f>F400+F404</f>
        <v>200</v>
      </c>
      <c r="G399" s="8">
        <f>G400+G404</f>
        <v>149.9</v>
      </c>
      <c r="H399" s="90">
        <f t="shared" ref="H399:H462" si="74">G399/F399*100</f>
        <v>74.95</v>
      </c>
    </row>
    <row r="400" spans="1:8" ht="25.5" outlineLevel="4">
      <c r="A400" s="15" t="s">
        <v>155</v>
      </c>
      <c r="B400" s="16" t="s">
        <v>167</v>
      </c>
      <c r="C400" s="16" t="s">
        <v>176</v>
      </c>
      <c r="D400" s="15"/>
      <c r="E400" s="17" t="s">
        <v>460</v>
      </c>
      <c r="F400" s="8">
        <f>F401</f>
        <v>150</v>
      </c>
      <c r="G400" s="8">
        <f t="shared" ref="G400:G402" si="75">G401</f>
        <v>149.9</v>
      </c>
      <c r="H400" s="90">
        <f t="shared" si="74"/>
        <v>99.933333333333337</v>
      </c>
    </row>
    <row r="401" spans="1:8" ht="51" outlineLevel="5">
      <c r="A401" s="15" t="s">
        <v>155</v>
      </c>
      <c r="B401" s="16" t="s">
        <v>167</v>
      </c>
      <c r="C401" s="16" t="s">
        <v>177</v>
      </c>
      <c r="D401" s="15"/>
      <c r="E401" s="17" t="s">
        <v>461</v>
      </c>
      <c r="F401" s="8">
        <f>F402</f>
        <v>150</v>
      </c>
      <c r="G401" s="8">
        <f t="shared" si="75"/>
        <v>149.9</v>
      </c>
      <c r="H401" s="90">
        <f t="shared" si="74"/>
        <v>99.933333333333337</v>
      </c>
    </row>
    <row r="402" spans="1:8" ht="25.5" outlineLevel="6">
      <c r="A402" s="15" t="s">
        <v>155</v>
      </c>
      <c r="B402" s="16" t="s">
        <v>167</v>
      </c>
      <c r="C402" s="16" t="s">
        <v>178</v>
      </c>
      <c r="D402" s="15"/>
      <c r="E402" s="17" t="s">
        <v>462</v>
      </c>
      <c r="F402" s="8">
        <f>F403</f>
        <v>150</v>
      </c>
      <c r="G402" s="8">
        <f t="shared" si="75"/>
        <v>149.9</v>
      </c>
      <c r="H402" s="90">
        <f t="shared" si="74"/>
        <v>99.933333333333337</v>
      </c>
    </row>
    <row r="403" spans="1:8" ht="25.5" outlineLevel="7">
      <c r="A403" s="15" t="s">
        <v>155</v>
      </c>
      <c r="B403" s="16" t="s">
        <v>167</v>
      </c>
      <c r="C403" s="16" t="s">
        <v>178</v>
      </c>
      <c r="D403" s="15" t="s">
        <v>39</v>
      </c>
      <c r="E403" s="17" t="s">
        <v>331</v>
      </c>
      <c r="F403" s="8">
        <v>150</v>
      </c>
      <c r="G403" s="8">
        <v>149.9</v>
      </c>
      <c r="H403" s="90">
        <f t="shared" si="74"/>
        <v>99.933333333333337</v>
      </c>
    </row>
    <row r="404" spans="1:8" ht="51" outlineLevel="4">
      <c r="A404" s="15" t="s">
        <v>155</v>
      </c>
      <c r="B404" s="16" t="s">
        <v>167</v>
      </c>
      <c r="C404" s="16" t="s">
        <v>179</v>
      </c>
      <c r="D404" s="15"/>
      <c r="E404" s="17" t="s">
        <v>463</v>
      </c>
      <c r="F404" s="8">
        <f>F405</f>
        <v>50</v>
      </c>
      <c r="G404" s="8">
        <f t="shared" ref="G404:G406" si="76">G405</f>
        <v>0</v>
      </c>
      <c r="H404" s="90">
        <f t="shared" si="74"/>
        <v>0</v>
      </c>
    </row>
    <row r="405" spans="1:8" ht="25.5" outlineLevel="5">
      <c r="A405" s="15" t="s">
        <v>155</v>
      </c>
      <c r="B405" s="16" t="s">
        <v>167</v>
      </c>
      <c r="C405" s="16" t="s">
        <v>180</v>
      </c>
      <c r="D405" s="15"/>
      <c r="E405" s="17" t="s">
        <v>464</v>
      </c>
      <c r="F405" s="8">
        <f>F406</f>
        <v>50</v>
      </c>
      <c r="G405" s="8">
        <f>G406</f>
        <v>0</v>
      </c>
      <c r="H405" s="90">
        <f t="shared" si="74"/>
        <v>0</v>
      </c>
    </row>
    <row r="406" spans="1:8" ht="42.75" customHeight="1" outlineLevel="6">
      <c r="A406" s="15" t="s">
        <v>155</v>
      </c>
      <c r="B406" s="16" t="s">
        <v>167</v>
      </c>
      <c r="C406" s="16" t="s">
        <v>181</v>
      </c>
      <c r="D406" s="15"/>
      <c r="E406" s="17" t="s">
        <v>732</v>
      </c>
      <c r="F406" s="8">
        <f>F407</f>
        <v>50</v>
      </c>
      <c r="G406" s="8">
        <f t="shared" si="76"/>
        <v>0</v>
      </c>
      <c r="H406" s="90">
        <f t="shared" si="74"/>
        <v>0</v>
      </c>
    </row>
    <row r="407" spans="1:8" ht="25.5" outlineLevel="7">
      <c r="A407" s="15" t="s">
        <v>155</v>
      </c>
      <c r="B407" s="16" t="s">
        <v>167</v>
      </c>
      <c r="C407" s="16" t="s">
        <v>181</v>
      </c>
      <c r="D407" s="15" t="s">
        <v>39</v>
      </c>
      <c r="E407" s="17" t="s">
        <v>331</v>
      </c>
      <c r="F407" s="8">
        <v>50</v>
      </c>
      <c r="G407" s="8">
        <v>0</v>
      </c>
      <c r="H407" s="90">
        <f t="shared" si="74"/>
        <v>0</v>
      </c>
    </row>
    <row r="408" spans="1:8" outlineLevel="2">
      <c r="A408" s="15" t="s">
        <v>155</v>
      </c>
      <c r="B408" s="16" t="s">
        <v>182</v>
      </c>
      <c r="C408" s="16"/>
      <c r="D408" s="15"/>
      <c r="E408" s="17" t="s">
        <v>292</v>
      </c>
      <c r="F408" s="8">
        <f>F409</f>
        <v>19315.600000000002</v>
      </c>
      <c r="G408" s="8">
        <f>G409</f>
        <v>14174.7</v>
      </c>
      <c r="H408" s="90">
        <f t="shared" si="74"/>
        <v>73.384725299757704</v>
      </c>
    </row>
    <row r="409" spans="1:8" ht="38.25" outlineLevel="3">
      <c r="A409" s="15" t="s">
        <v>155</v>
      </c>
      <c r="B409" s="16" t="s">
        <v>182</v>
      </c>
      <c r="C409" s="16" t="s">
        <v>160</v>
      </c>
      <c r="D409" s="15"/>
      <c r="E409" s="17" t="s">
        <v>290</v>
      </c>
      <c r="F409" s="8">
        <f>F410</f>
        <v>19315.600000000002</v>
      </c>
      <c r="G409" s="8">
        <f t="shared" ref="G409" si="77">G410</f>
        <v>14174.7</v>
      </c>
      <c r="H409" s="90">
        <f t="shared" si="74"/>
        <v>73.384725299757704</v>
      </c>
    </row>
    <row r="410" spans="1:8" ht="25.5" outlineLevel="4">
      <c r="A410" s="15" t="s">
        <v>155</v>
      </c>
      <c r="B410" s="16" t="s">
        <v>182</v>
      </c>
      <c r="C410" s="16" t="s">
        <v>183</v>
      </c>
      <c r="D410" s="15"/>
      <c r="E410" s="17" t="s">
        <v>466</v>
      </c>
      <c r="F410" s="8">
        <f>F411+F420</f>
        <v>19315.600000000002</v>
      </c>
      <c r="G410" s="8">
        <f>G411+G420</f>
        <v>14174.7</v>
      </c>
      <c r="H410" s="90">
        <f t="shared" si="74"/>
        <v>73.384725299757704</v>
      </c>
    </row>
    <row r="411" spans="1:8" ht="25.5" outlineLevel="5">
      <c r="A411" s="15" t="s">
        <v>155</v>
      </c>
      <c r="B411" s="16" t="s">
        <v>182</v>
      </c>
      <c r="C411" s="16" t="s">
        <v>184</v>
      </c>
      <c r="D411" s="15"/>
      <c r="E411" s="17" t="s">
        <v>467</v>
      </c>
      <c r="F411" s="8">
        <f>F416+F412+F414+F418</f>
        <v>17690.400000000001</v>
      </c>
      <c r="G411" s="8">
        <f t="shared" ref="G411" si="78">G416+G412+G414+G418</f>
        <v>14063.900000000001</v>
      </c>
      <c r="H411" s="90">
        <f t="shared" si="74"/>
        <v>79.500180889069782</v>
      </c>
    </row>
    <row r="412" spans="1:8" ht="51" outlineLevel="5">
      <c r="A412" s="15" t="s">
        <v>155</v>
      </c>
      <c r="B412" s="15" t="s">
        <v>182</v>
      </c>
      <c r="C412" s="16" t="s">
        <v>569</v>
      </c>
      <c r="D412" s="16"/>
      <c r="E412" s="17" t="s">
        <v>570</v>
      </c>
      <c r="F412" s="8">
        <f>F413</f>
        <v>3081.3</v>
      </c>
      <c r="G412" s="8">
        <f>G413</f>
        <v>2311</v>
      </c>
      <c r="H412" s="90">
        <f t="shared" si="74"/>
        <v>75.000811345860512</v>
      </c>
    </row>
    <row r="413" spans="1:8" ht="25.5" outlineLevel="5">
      <c r="A413" s="15" t="s">
        <v>155</v>
      </c>
      <c r="B413" s="15" t="s">
        <v>182</v>
      </c>
      <c r="C413" s="16" t="s">
        <v>569</v>
      </c>
      <c r="D413" s="16" t="s">
        <v>39</v>
      </c>
      <c r="E413" s="17" t="s">
        <v>331</v>
      </c>
      <c r="F413" s="8">
        <v>3081.3</v>
      </c>
      <c r="G413" s="8">
        <v>2311</v>
      </c>
      <c r="H413" s="90">
        <f t="shared" si="74"/>
        <v>75.000811345860512</v>
      </c>
    </row>
    <row r="414" spans="1:8" ht="38.25" outlineLevel="5">
      <c r="A414" s="15" t="s">
        <v>155</v>
      </c>
      <c r="B414" s="15" t="s">
        <v>182</v>
      </c>
      <c r="C414" s="16" t="s">
        <v>707</v>
      </c>
      <c r="D414" s="16"/>
      <c r="E414" s="17" t="s">
        <v>706</v>
      </c>
      <c r="F414" s="8">
        <f>F415</f>
        <v>200</v>
      </c>
      <c r="G414" s="8">
        <f>G415</f>
        <v>200</v>
      </c>
      <c r="H414" s="90">
        <f t="shared" si="74"/>
        <v>100</v>
      </c>
    </row>
    <row r="415" spans="1:8" ht="25.5" outlineLevel="5">
      <c r="A415" s="15" t="s">
        <v>155</v>
      </c>
      <c r="B415" s="15" t="s">
        <v>182</v>
      </c>
      <c r="C415" s="16" t="s">
        <v>707</v>
      </c>
      <c r="D415" s="16" t="s">
        <v>39</v>
      </c>
      <c r="E415" s="17" t="s">
        <v>331</v>
      </c>
      <c r="F415" s="8">
        <f>150+50</f>
        <v>200</v>
      </c>
      <c r="G415" s="8">
        <v>200</v>
      </c>
      <c r="H415" s="90">
        <f t="shared" si="74"/>
        <v>100</v>
      </c>
    </row>
    <row r="416" spans="1:8" ht="38.25" outlineLevel="6">
      <c r="A416" s="15" t="s">
        <v>155</v>
      </c>
      <c r="B416" s="16" t="s">
        <v>182</v>
      </c>
      <c r="C416" s="16" t="s">
        <v>185</v>
      </c>
      <c r="D416" s="15"/>
      <c r="E416" s="17" t="s">
        <v>592</v>
      </c>
      <c r="F416" s="8">
        <f>F417</f>
        <v>14377.900000000001</v>
      </c>
      <c r="G416" s="8">
        <f>G417</f>
        <v>11521.7</v>
      </c>
      <c r="H416" s="90">
        <f t="shared" si="74"/>
        <v>80.134790198846844</v>
      </c>
    </row>
    <row r="417" spans="1:8" ht="25.5" outlineLevel="7">
      <c r="A417" s="15" t="s">
        <v>155</v>
      </c>
      <c r="B417" s="16" t="s">
        <v>182</v>
      </c>
      <c r="C417" s="16" t="s">
        <v>185</v>
      </c>
      <c r="D417" s="15" t="s">
        <v>39</v>
      </c>
      <c r="E417" s="17" t="s">
        <v>331</v>
      </c>
      <c r="F417" s="8">
        <f>15150+55.7+456.7+150+48.1+34+71.6-1588.2</f>
        <v>14377.900000000001</v>
      </c>
      <c r="G417" s="8">
        <v>11521.7</v>
      </c>
      <c r="H417" s="90">
        <f t="shared" si="74"/>
        <v>80.134790198846844</v>
      </c>
    </row>
    <row r="418" spans="1:8" ht="38.25" outlineLevel="7">
      <c r="A418" s="15" t="s">
        <v>155</v>
      </c>
      <c r="B418" s="16" t="s">
        <v>182</v>
      </c>
      <c r="C418" s="16" t="s">
        <v>579</v>
      </c>
      <c r="D418" s="15"/>
      <c r="E418" s="17" t="s">
        <v>578</v>
      </c>
      <c r="F418" s="8">
        <f>F419</f>
        <v>31.2</v>
      </c>
      <c r="G418" s="8">
        <f>G419</f>
        <v>31.2</v>
      </c>
      <c r="H418" s="90">
        <f t="shared" si="74"/>
        <v>100</v>
      </c>
    </row>
    <row r="419" spans="1:8" ht="25.5" outlineLevel="7">
      <c r="A419" s="15" t="s">
        <v>155</v>
      </c>
      <c r="B419" s="16" t="s">
        <v>182</v>
      </c>
      <c r="C419" s="16" t="s">
        <v>579</v>
      </c>
      <c r="D419" s="15" t="s">
        <v>39</v>
      </c>
      <c r="E419" s="17" t="s">
        <v>331</v>
      </c>
      <c r="F419" s="8">
        <v>31.2</v>
      </c>
      <c r="G419" s="8">
        <v>31.2</v>
      </c>
      <c r="H419" s="90">
        <f t="shared" si="74"/>
        <v>100</v>
      </c>
    </row>
    <row r="420" spans="1:8" ht="89.25" outlineLevel="7">
      <c r="A420" s="15" t="s">
        <v>155</v>
      </c>
      <c r="B420" s="16" t="s">
        <v>182</v>
      </c>
      <c r="C420" s="16" t="s">
        <v>728</v>
      </c>
      <c r="D420" s="15"/>
      <c r="E420" s="17" t="s">
        <v>730</v>
      </c>
      <c r="F420" s="8">
        <f>F421</f>
        <v>1625.2</v>
      </c>
      <c r="G420" s="8">
        <f t="shared" ref="G420" si="79">G421</f>
        <v>110.8</v>
      </c>
      <c r="H420" s="90">
        <f t="shared" si="74"/>
        <v>6.8176224464681274</v>
      </c>
    </row>
    <row r="421" spans="1:8" ht="38.25" outlineLevel="7">
      <c r="A421" s="15" t="s">
        <v>155</v>
      </c>
      <c r="B421" s="16" t="s">
        <v>182</v>
      </c>
      <c r="C421" s="16" t="s">
        <v>729</v>
      </c>
      <c r="D421" s="15"/>
      <c r="E421" s="17" t="s">
        <v>727</v>
      </c>
      <c r="F421" s="8">
        <f>F422</f>
        <v>1625.2</v>
      </c>
      <c r="G421" s="8">
        <f t="shared" ref="G421" si="80">G422</f>
        <v>110.8</v>
      </c>
      <c r="H421" s="90">
        <f t="shared" si="74"/>
        <v>6.8176224464681274</v>
      </c>
    </row>
    <row r="422" spans="1:8" ht="25.5" outlineLevel="7">
      <c r="A422" s="15" t="s">
        <v>155</v>
      </c>
      <c r="B422" s="16" t="s">
        <v>182</v>
      </c>
      <c r="C422" s="16" t="s">
        <v>729</v>
      </c>
      <c r="D422" s="15">
        <v>600</v>
      </c>
      <c r="E422" s="17" t="s">
        <v>331</v>
      </c>
      <c r="F422" s="8">
        <f>1588.2+37</f>
        <v>1625.2</v>
      </c>
      <c r="G422" s="8">
        <v>110.8</v>
      </c>
      <c r="H422" s="90">
        <f t="shared" si="74"/>
        <v>6.8176224464681274</v>
      </c>
    </row>
    <row r="423" spans="1:8" ht="25.5" outlineLevel="2">
      <c r="A423" s="15" t="s">
        <v>155</v>
      </c>
      <c r="B423" s="16" t="s">
        <v>186</v>
      </c>
      <c r="C423" s="16"/>
      <c r="D423" s="15"/>
      <c r="E423" s="17" t="s">
        <v>293</v>
      </c>
      <c r="F423" s="8">
        <f>F424</f>
        <v>100</v>
      </c>
      <c r="G423" s="8">
        <f t="shared" ref="G423:G427" si="81">G424</f>
        <v>0</v>
      </c>
      <c r="H423" s="90">
        <f t="shared" si="74"/>
        <v>0</v>
      </c>
    </row>
    <row r="424" spans="1:8" ht="38.25" outlineLevel="3">
      <c r="A424" s="15" t="s">
        <v>155</v>
      </c>
      <c r="B424" s="16" t="s">
        <v>186</v>
      </c>
      <c r="C424" s="16" t="s">
        <v>160</v>
      </c>
      <c r="D424" s="15"/>
      <c r="E424" s="17" t="s">
        <v>290</v>
      </c>
      <c r="F424" s="8">
        <f>F425+F429</f>
        <v>100</v>
      </c>
      <c r="G424" s="8">
        <f>G425+G429</f>
        <v>0</v>
      </c>
      <c r="H424" s="90">
        <f t="shared" si="74"/>
        <v>0</v>
      </c>
    </row>
    <row r="425" spans="1:8" ht="25.5" outlineLevel="4">
      <c r="A425" s="15" t="s">
        <v>155</v>
      </c>
      <c r="B425" s="16" t="s">
        <v>186</v>
      </c>
      <c r="C425" s="16" t="s">
        <v>161</v>
      </c>
      <c r="D425" s="15"/>
      <c r="E425" s="17" t="s">
        <v>445</v>
      </c>
      <c r="F425" s="8">
        <f>F426</f>
        <v>50</v>
      </c>
      <c r="G425" s="8">
        <f t="shared" si="81"/>
        <v>0</v>
      </c>
      <c r="H425" s="90">
        <f t="shared" si="74"/>
        <v>0</v>
      </c>
    </row>
    <row r="426" spans="1:8" ht="25.5" outlineLevel="5">
      <c r="A426" s="15" t="s">
        <v>155</v>
      </c>
      <c r="B426" s="16" t="s">
        <v>186</v>
      </c>
      <c r="C426" s="16" t="s">
        <v>187</v>
      </c>
      <c r="D426" s="15"/>
      <c r="E426" s="17" t="s">
        <v>469</v>
      </c>
      <c r="F426" s="8">
        <f>F427</f>
        <v>50</v>
      </c>
      <c r="G426" s="8">
        <f t="shared" si="81"/>
        <v>0</v>
      </c>
      <c r="H426" s="90">
        <f t="shared" si="74"/>
        <v>0</v>
      </c>
    </row>
    <row r="427" spans="1:8" ht="25.5" outlineLevel="6">
      <c r="A427" s="15" t="s">
        <v>155</v>
      </c>
      <c r="B427" s="16" t="s">
        <v>186</v>
      </c>
      <c r="C427" s="16" t="s">
        <v>188</v>
      </c>
      <c r="D427" s="15"/>
      <c r="E427" s="17" t="s">
        <v>470</v>
      </c>
      <c r="F427" s="8">
        <f>F428</f>
        <v>50</v>
      </c>
      <c r="G427" s="8">
        <f t="shared" si="81"/>
        <v>0</v>
      </c>
      <c r="H427" s="90">
        <f t="shared" si="74"/>
        <v>0</v>
      </c>
    </row>
    <row r="428" spans="1:8" ht="25.5" outlineLevel="7">
      <c r="A428" s="15" t="s">
        <v>155</v>
      </c>
      <c r="B428" s="16" t="s">
        <v>186</v>
      </c>
      <c r="C428" s="16" t="s">
        <v>188</v>
      </c>
      <c r="D428" s="15" t="s">
        <v>39</v>
      </c>
      <c r="E428" s="17" t="s">
        <v>331</v>
      </c>
      <c r="F428" s="8">
        <v>50</v>
      </c>
      <c r="G428" s="8">
        <v>0</v>
      </c>
      <c r="H428" s="90">
        <f t="shared" si="74"/>
        <v>0</v>
      </c>
    </row>
    <row r="429" spans="1:8" ht="25.5" outlineLevel="4">
      <c r="A429" s="15" t="s">
        <v>155</v>
      </c>
      <c r="B429" s="16" t="s">
        <v>186</v>
      </c>
      <c r="C429" s="16" t="s">
        <v>168</v>
      </c>
      <c r="D429" s="15"/>
      <c r="E429" s="17" t="s">
        <v>451</v>
      </c>
      <c r="F429" s="8">
        <f>F430</f>
        <v>50</v>
      </c>
      <c r="G429" s="8">
        <f t="shared" ref="G429:G431" si="82">G430</f>
        <v>0</v>
      </c>
      <c r="H429" s="90">
        <f t="shared" si="74"/>
        <v>0</v>
      </c>
    </row>
    <row r="430" spans="1:8" ht="38.25" outlineLevel="5">
      <c r="A430" s="15" t="s">
        <v>155</v>
      </c>
      <c r="B430" s="16" t="s">
        <v>186</v>
      </c>
      <c r="C430" s="16" t="s">
        <v>169</v>
      </c>
      <c r="D430" s="15"/>
      <c r="E430" s="17" t="s">
        <v>452</v>
      </c>
      <c r="F430" s="8">
        <f>F431</f>
        <v>50</v>
      </c>
      <c r="G430" s="8">
        <f t="shared" si="82"/>
        <v>0</v>
      </c>
      <c r="H430" s="90">
        <f t="shared" si="74"/>
        <v>0</v>
      </c>
    </row>
    <row r="431" spans="1:8" outlineLevel="6">
      <c r="A431" s="15" t="s">
        <v>155</v>
      </c>
      <c r="B431" s="16" t="s">
        <v>186</v>
      </c>
      <c r="C431" s="16" t="s">
        <v>189</v>
      </c>
      <c r="D431" s="15"/>
      <c r="E431" s="17" t="s">
        <v>471</v>
      </c>
      <c r="F431" s="8">
        <f>F432</f>
        <v>50</v>
      </c>
      <c r="G431" s="8">
        <f t="shared" si="82"/>
        <v>0</v>
      </c>
      <c r="H431" s="90">
        <f t="shared" si="74"/>
        <v>0</v>
      </c>
    </row>
    <row r="432" spans="1:8" ht="25.5" outlineLevel="7">
      <c r="A432" s="15" t="s">
        <v>155</v>
      </c>
      <c r="B432" s="16" t="s">
        <v>186</v>
      </c>
      <c r="C432" s="16" t="s">
        <v>189</v>
      </c>
      <c r="D432" s="15" t="s">
        <v>39</v>
      </c>
      <c r="E432" s="17" t="s">
        <v>331</v>
      </c>
      <c r="F432" s="8">
        <v>50</v>
      </c>
      <c r="G432" s="8">
        <v>0</v>
      </c>
      <c r="H432" s="90">
        <f t="shared" si="74"/>
        <v>0</v>
      </c>
    </row>
    <row r="433" spans="1:8" outlineLevel="2">
      <c r="A433" s="15" t="s">
        <v>155</v>
      </c>
      <c r="B433" s="16" t="s">
        <v>190</v>
      </c>
      <c r="C433" s="16"/>
      <c r="D433" s="15"/>
      <c r="E433" s="17" t="s">
        <v>294</v>
      </c>
      <c r="F433" s="8">
        <f>F434+F444</f>
        <v>5876.7</v>
      </c>
      <c r="G433" s="8">
        <f>G434+G444</f>
        <v>5709.5</v>
      </c>
      <c r="H433" s="90">
        <f t="shared" si="74"/>
        <v>97.154865826058838</v>
      </c>
    </row>
    <row r="434" spans="1:8" ht="38.25" outlineLevel="3">
      <c r="A434" s="15" t="s">
        <v>155</v>
      </c>
      <c r="B434" s="16" t="s">
        <v>190</v>
      </c>
      <c r="C434" s="16" t="s">
        <v>160</v>
      </c>
      <c r="D434" s="15"/>
      <c r="E434" s="17" t="s">
        <v>290</v>
      </c>
      <c r="F434" s="8">
        <f t="shared" ref="F434:G434" si="83">F435</f>
        <v>5856.7</v>
      </c>
      <c r="G434" s="8">
        <f t="shared" si="83"/>
        <v>5709.5</v>
      </c>
      <c r="H434" s="90">
        <f t="shared" si="74"/>
        <v>97.486639233698156</v>
      </c>
    </row>
    <row r="435" spans="1:8" ht="25.5" outlineLevel="4">
      <c r="A435" s="15" t="s">
        <v>155</v>
      </c>
      <c r="B435" s="16" t="s">
        <v>190</v>
      </c>
      <c r="C435" s="16" t="s">
        <v>191</v>
      </c>
      <c r="D435" s="15"/>
      <c r="E435" s="17" t="s">
        <v>472</v>
      </c>
      <c r="F435" s="8">
        <f>F436+F439</f>
        <v>5856.7</v>
      </c>
      <c r="G435" s="8">
        <f>G436+G439</f>
        <v>5709.5</v>
      </c>
      <c r="H435" s="90">
        <f t="shared" si="74"/>
        <v>97.486639233698156</v>
      </c>
    </row>
    <row r="436" spans="1:8" ht="25.5" outlineLevel="5">
      <c r="A436" s="15" t="s">
        <v>155</v>
      </c>
      <c r="B436" s="16" t="s">
        <v>190</v>
      </c>
      <c r="C436" s="16" t="s">
        <v>192</v>
      </c>
      <c r="D436" s="15"/>
      <c r="E436" s="17" t="s">
        <v>473</v>
      </c>
      <c r="F436" s="8">
        <f>F437</f>
        <v>4172</v>
      </c>
      <c r="G436" s="8">
        <f>G437</f>
        <v>4046.6</v>
      </c>
      <c r="H436" s="90">
        <f t="shared" si="74"/>
        <v>96.994247363374882</v>
      </c>
    </row>
    <row r="437" spans="1:8" ht="38.25" outlineLevel="6">
      <c r="A437" s="15" t="s">
        <v>155</v>
      </c>
      <c r="B437" s="16" t="s">
        <v>190</v>
      </c>
      <c r="C437" s="16" t="s">
        <v>193</v>
      </c>
      <c r="D437" s="15"/>
      <c r="E437" s="17" t="s">
        <v>474</v>
      </c>
      <c r="F437" s="8">
        <f t="shared" ref="F437:G437" si="84">F438</f>
        <v>4172</v>
      </c>
      <c r="G437" s="8">
        <f t="shared" si="84"/>
        <v>4046.6</v>
      </c>
      <c r="H437" s="90">
        <f t="shared" si="74"/>
        <v>96.994247363374882</v>
      </c>
    </row>
    <row r="438" spans="1:8" ht="25.5" outlineLevel="7">
      <c r="A438" s="15" t="s">
        <v>155</v>
      </c>
      <c r="B438" s="16" t="s">
        <v>190</v>
      </c>
      <c r="C438" s="16" t="s">
        <v>193</v>
      </c>
      <c r="D438" s="15" t="s">
        <v>39</v>
      </c>
      <c r="E438" s="17" t="s">
        <v>331</v>
      </c>
      <c r="F438" s="8">
        <f>3700+373+40+59</f>
        <v>4172</v>
      </c>
      <c r="G438" s="8">
        <v>4046.6</v>
      </c>
      <c r="H438" s="90">
        <f t="shared" si="74"/>
        <v>96.994247363374882</v>
      </c>
    </row>
    <row r="439" spans="1:8" outlineLevel="7">
      <c r="A439" s="15" t="s">
        <v>155</v>
      </c>
      <c r="B439" s="16" t="s">
        <v>190</v>
      </c>
      <c r="C439" s="16" t="s">
        <v>566</v>
      </c>
      <c r="D439" s="16"/>
      <c r="E439" s="17" t="s">
        <v>567</v>
      </c>
      <c r="F439" s="8">
        <f>F442+F440</f>
        <v>1684.7</v>
      </c>
      <c r="G439" s="8">
        <f>G442+G440</f>
        <v>1662.9</v>
      </c>
      <c r="H439" s="90">
        <f t="shared" si="74"/>
        <v>98.706001068439491</v>
      </c>
    </row>
    <row r="440" spans="1:8" ht="25.5" outlineLevel="7">
      <c r="A440" s="15" t="s">
        <v>155</v>
      </c>
      <c r="B440" s="16" t="s">
        <v>190</v>
      </c>
      <c r="C440" s="16" t="s">
        <v>581</v>
      </c>
      <c r="D440" s="16"/>
      <c r="E440" s="17" t="s">
        <v>582</v>
      </c>
      <c r="F440" s="8">
        <f>F441</f>
        <v>175.2</v>
      </c>
      <c r="G440" s="8">
        <f>G441</f>
        <v>171.9</v>
      </c>
      <c r="H440" s="90">
        <f t="shared" si="74"/>
        <v>98.116438356164394</v>
      </c>
    </row>
    <row r="441" spans="1:8" ht="25.5" outlineLevel="7">
      <c r="A441" s="15" t="s">
        <v>155</v>
      </c>
      <c r="B441" s="16" t="s">
        <v>190</v>
      </c>
      <c r="C441" s="16" t="s">
        <v>581</v>
      </c>
      <c r="D441" s="16" t="s">
        <v>39</v>
      </c>
      <c r="E441" s="17" t="s">
        <v>331</v>
      </c>
      <c r="F441" s="8">
        <v>175.2</v>
      </c>
      <c r="G441" s="8">
        <v>171.9</v>
      </c>
      <c r="H441" s="90">
        <f t="shared" si="74"/>
        <v>98.116438356164394</v>
      </c>
    </row>
    <row r="442" spans="1:8" ht="51" outlineLevel="7">
      <c r="A442" s="15" t="s">
        <v>155</v>
      </c>
      <c r="B442" s="16" t="s">
        <v>190</v>
      </c>
      <c r="C442" s="16" t="s">
        <v>565</v>
      </c>
      <c r="D442" s="16"/>
      <c r="E442" s="17" t="s">
        <v>568</v>
      </c>
      <c r="F442" s="8">
        <f>F443</f>
        <v>1509.5</v>
      </c>
      <c r="G442" s="8">
        <f>G443</f>
        <v>1491</v>
      </c>
      <c r="H442" s="90">
        <f t="shared" si="74"/>
        <v>98.774428618747933</v>
      </c>
    </row>
    <row r="443" spans="1:8" ht="26.25" customHeight="1" outlineLevel="7">
      <c r="A443" s="15" t="s">
        <v>155</v>
      </c>
      <c r="B443" s="16" t="s">
        <v>190</v>
      </c>
      <c r="C443" s="16" t="s">
        <v>565</v>
      </c>
      <c r="D443" s="16" t="s">
        <v>39</v>
      </c>
      <c r="E443" s="17" t="s">
        <v>331</v>
      </c>
      <c r="F443" s="8">
        <v>1509.5</v>
      </c>
      <c r="G443" s="8">
        <v>1491</v>
      </c>
      <c r="H443" s="90">
        <f t="shared" si="74"/>
        <v>98.774428618747933</v>
      </c>
    </row>
    <row r="444" spans="1:8" ht="51" outlineLevel="3">
      <c r="A444" s="15" t="s">
        <v>155</v>
      </c>
      <c r="B444" s="16" t="s">
        <v>190</v>
      </c>
      <c r="C444" s="16" t="s">
        <v>149</v>
      </c>
      <c r="D444" s="15"/>
      <c r="E444" s="17" t="s">
        <v>287</v>
      </c>
      <c r="F444" s="8">
        <f t="shared" ref="F444:G447" si="85">F445</f>
        <v>20</v>
      </c>
      <c r="G444" s="8">
        <f t="shared" si="85"/>
        <v>0</v>
      </c>
      <c r="H444" s="90">
        <f t="shared" si="74"/>
        <v>0</v>
      </c>
    </row>
    <row r="445" spans="1:8" ht="25.5" outlineLevel="4">
      <c r="A445" s="15" t="s">
        <v>155</v>
      </c>
      <c r="B445" s="16" t="s">
        <v>190</v>
      </c>
      <c r="C445" s="16" t="s">
        <v>157</v>
      </c>
      <c r="D445" s="15"/>
      <c r="E445" s="17" t="s">
        <v>442</v>
      </c>
      <c r="F445" s="8">
        <f t="shared" si="85"/>
        <v>20</v>
      </c>
      <c r="G445" s="8">
        <f t="shared" si="85"/>
        <v>0</v>
      </c>
      <c r="H445" s="90">
        <f t="shared" si="74"/>
        <v>0</v>
      </c>
    </row>
    <row r="446" spans="1:8" ht="38.25" outlineLevel="5">
      <c r="A446" s="15" t="s">
        <v>155</v>
      </c>
      <c r="B446" s="16" t="s">
        <v>190</v>
      </c>
      <c r="C446" s="16" t="s">
        <v>206</v>
      </c>
      <c r="D446" s="15"/>
      <c r="E446" s="17" t="s">
        <v>713</v>
      </c>
      <c r="F446" s="8">
        <f t="shared" si="85"/>
        <v>20</v>
      </c>
      <c r="G446" s="8">
        <f t="shared" si="85"/>
        <v>0</v>
      </c>
      <c r="H446" s="90">
        <f t="shared" si="74"/>
        <v>0</v>
      </c>
    </row>
    <row r="447" spans="1:8" ht="25.5" outlineLevel="6">
      <c r="A447" s="15" t="s">
        <v>155</v>
      </c>
      <c r="B447" s="16" t="s">
        <v>190</v>
      </c>
      <c r="C447" s="16" t="s">
        <v>207</v>
      </c>
      <c r="D447" s="15"/>
      <c r="E447" s="17" t="s">
        <v>714</v>
      </c>
      <c r="F447" s="8">
        <f t="shared" si="85"/>
        <v>20</v>
      </c>
      <c r="G447" s="8">
        <f t="shared" si="85"/>
        <v>0</v>
      </c>
      <c r="H447" s="90">
        <f t="shared" si="74"/>
        <v>0</v>
      </c>
    </row>
    <row r="448" spans="1:8" ht="25.5" outlineLevel="7">
      <c r="A448" s="15" t="s">
        <v>155</v>
      </c>
      <c r="B448" s="16" t="s">
        <v>190</v>
      </c>
      <c r="C448" s="16" t="s">
        <v>207</v>
      </c>
      <c r="D448" s="15" t="s">
        <v>39</v>
      </c>
      <c r="E448" s="17" t="s">
        <v>331</v>
      </c>
      <c r="F448" s="8">
        <f>40-20</f>
        <v>20</v>
      </c>
      <c r="G448" s="8">
        <v>0</v>
      </c>
      <c r="H448" s="90">
        <f t="shared" si="74"/>
        <v>0</v>
      </c>
    </row>
    <row r="449" spans="1:8" outlineLevel="2">
      <c r="A449" s="15" t="s">
        <v>155</v>
      </c>
      <c r="B449" s="16" t="s">
        <v>194</v>
      </c>
      <c r="C449" s="16"/>
      <c r="D449" s="15"/>
      <c r="E449" s="17" t="s">
        <v>295</v>
      </c>
      <c r="F449" s="8">
        <f>F450</f>
        <v>4728.1000000000004</v>
      </c>
      <c r="G449" s="8">
        <f t="shared" ref="G449:G452" si="86">G450</f>
        <v>3181.8</v>
      </c>
      <c r="H449" s="90">
        <f t="shared" si="74"/>
        <v>67.295530974387177</v>
      </c>
    </row>
    <row r="450" spans="1:8" ht="38.25" outlineLevel="3">
      <c r="A450" s="15" t="s">
        <v>155</v>
      </c>
      <c r="B450" s="16" t="s">
        <v>194</v>
      </c>
      <c r="C450" s="16" t="s">
        <v>160</v>
      </c>
      <c r="D450" s="15"/>
      <c r="E450" s="17" t="s">
        <v>290</v>
      </c>
      <c r="F450" s="8">
        <f>F451</f>
        <v>4728.1000000000004</v>
      </c>
      <c r="G450" s="8">
        <f t="shared" si="86"/>
        <v>3181.8</v>
      </c>
      <c r="H450" s="90">
        <f t="shared" si="74"/>
        <v>67.295530974387177</v>
      </c>
    </row>
    <row r="451" spans="1:8" ht="38.25" outlineLevel="4">
      <c r="A451" s="15" t="s">
        <v>155</v>
      </c>
      <c r="B451" s="16" t="s">
        <v>194</v>
      </c>
      <c r="C451" s="16" t="s">
        <v>195</v>
      </c>
      <c r="D451" s="15"/>
      <c r="E451" s="17" t="s">
        <v>475</v>
      </c>
      <c r="F451" s="8">
        <f>F452</f>
        <v>4728.1000000000004</v>
      </c>
      <c r="G451" s="8">
        <f t="shared" si="86"/>
        <v>3181.8</v>
      </c>
      <c r="H451" s="90">
        <f t="shared" si="74"/>
        <v>67.295530974387177</v>
      </c>
    </row>
    <row r="452" spans="1:8" ht="25.5" outlineLevel="5">
      <c r="A452" s="15" t="s">
        <v>155</v>
      </c>
      <c r="B452" s="16" t="s">
        <v>194</v>
      </c>
      <c r="C452" s="16" t="s">
        <v>196</v>
      </c>
      <c r="D452" s="15"/>
      <c r="E452" s="17" t="s">
        <v>476</v>
      </c>
      <c r="F452" s="8">
        <f>F453</f>
        <v>4728.1000000000004</v>
      </c>
      <c r="G452" s="8">
        <f t="shared" si="86"/>
        <v>3181.8</v>
      </c>
      <c r="H452" s="90">
        <f t="shared" si="74"/>
        <v>67.295530974387177</v>
      </c>
    </row>
    <row r="453" spans="1:8" ht="38.25" outlineLevel="6">
      <c r="A453" s="15" t="s">
        <v>155</v>
      </c>
      <c r="B453" s="16" t="s">
        <v>194</v>
      </c>
      <c r="C453" s="16" t="s">
        <v>198</v>
      </c>
      <c r="D453" s="15"/>
      <c r="E453" s="17" t="s">
        <v>478</v>
      </c>
      <c r="F453" s="8">
        <f>F454+F455</f>
        <v>4728.1000000000004</v>
      </c>
      <c r="G453" s="8">
        <f>G454+G455</f>
        <v>3181.8</v>
      </c>
      <c r="H453" s="90">
        <f t="shared" si="74"/>
        <v>67.295530974387177</v>
      </c>
    </row>
    <row r="454" spans="1:8" ht="63.75" outlineLevel="7">
      <c r="A454" s="15" t="s">
        <v>155</v>
      </c>
      <c r="B454" s="16" t="s">
        <v>194</v>
      </c>
      <c r="C454" s="16" t="s">
        <v>198</v>
      </c>
      <c r="D454" s="15" t="s">
        <v>6</v>
      </c>
      <c r="E454" s="17" t="s">
        <v>304</v>
      </c>
      <c r="F454" s="8">
        <v>4679</v>
      </c>
      <c r="G454" s="8">
        <v>3168.4</v>
      </c>
      <c r="H454" s="90">
        <f t="shared" si="74"/>
        <v>67.715323787134011</v>
      </c>
    </row>
    <row r="455" spans="1:8" ht="25.5" outlineLevel="7">
      <c r="A455" s="15" t="s">
        <v>155</v>
      </c>
      <c r="B455" s="16" t="s">
        <v>194</v>
      </c>
      <c r="C455" s="16" t="s">
        <v>198</v>
      </c>
      <c r="D455" s="15" t="s">
        <v>7</v>
      </c>
      <c r="E455" s="17" t="s">
        <v>305</v>
      </c>
      <c r="F455" s="8">
        <v>49.1</v>
      </c>
      <c r="G455" s="8">
        <v>13.4</v>
      </c>
      <c r="H455" s="90">
        <f t="shared" si="74"/>
        <v>27.291242362525459</v>
      </c>
    </row>
    <row r="456" spans="1:8" outlineLevel="1">
      <c r="A456" s="15" t="s">
        <v>155</v>
      </c>
      <c r="B456" s="16" t="s">
        <v>130</v>
      </c>
      <c r="C456" s="16"/>
      <c r="D456" s="15"/>
      <c r="E456" s="17" t="s">
        <v>255</v>
      </c>
      <c r="F456" s="8">
        <f>F457+F467</f>
        <v>6608.9000000000005</v>
      </c>
      <c r="G456" s="8">
        <f>G457+G467</f>
        <v>4073</v>
      </c>
      <c r="H456" s="90">
        <f t="shared" si="74"/>
        <v>61.629015418602187</v>
      </c>
    </row>
    <row r="457" spans="1:8" outlineLevel="2">
      <c r="A457" s="15" t="s">
        <v>155</v>
      </c>
      <c r="B457" s="16" t="s">
        <v>134</v>
      </c>
      <c r="C457" s="16"/>
      <c r="D457" s="15"/>
      <c r="E457" s="17" t="s">
        <v>283</v>
      </c>
      <c r="F457" s="8">
        <f>F458</f>
        <v>1386</v>
      </c>
      <c r="G457" s="8">
        <f>G458</f>
        <v>958.1</v>
      </c>
      <c r="H457" s="90">
        <f t="shared" si="74"/>
        <v>69.126984126984127</v>
      </c>
    </row>
    <row r="458" spans="1:8" ht="38.25" outlineLevel="3">
      <c r="A458" s="15" t="s">
        <v>155</v>
      </c>
      <c r="B458" s="16" t="s">
        <v>134</v>
      </c>
      <c r="C458" s="16" t="s">
        <v>160</v>
      </c>
      <c r="D458" s="15"/>
      <c r="E458" s="17" t="s">
        <v>290</v>
      </c>
      <c r="F458" s="8">
        <f>F459+F464</f>
        <v>1386</v>
      </c>
      <c r="G458" s="8">
        <f>G459+G464</f>
        <v>958.1</v>
      </c>
      <c r="H458" s="90">
        <f t="shared" si="74"/>
        <v>69.126984126984127</v>
      </c>
    </row>
    <row r="459" spans="1:8" ht="25.5" outlineLevel="4">
      <c r="A459" s="15" t="s">
        <v>155</v>
      </c>
      <c r="B459" s="16" t="s">
        <v>134</v>
      </c>
      <c r="C459" s="16" t="s">
        <v>161</v>
      </c>
      <c r="D459" s="15"/>
      <c r="E459" s="17" t="s">
        <v>445</v>
      </c>
      <c r="F459" s="8">
        <f>F460</f>
        <v>315</v>
      </c>
      <c r="G459" s="8">
        <f t="shared" ref="G459:G461" si="87">G460</f>
        <v>213</v>
      </c>
      <c r="H459" s="90">
        <f t="shared" si="74"/>
        <v>67.61904761904762</v>
      </c>
    </row>
    <row r="460" spans="1:8" ht="25.5" outlineLevel="5">
      <c r="A460" s="15" t="s">
        <v>155</v>
      </c>
      <c r="B460" s="16" t="s">
        <v>134</v>
      </c>
      <c r="C460" s="16" t="s">
        <v>187</v>
      </c>
      <c r="D460" s="15"/>
      <c r="E460" s="17" t="s">
        <v>469</v>
      </c>
      <c r="F460" s="8">
        <f>F461</f>
        <v>315</v>
      </c>
      <c r="G460" s="8">
        <f t="shared" si="87"/>
        <v>213</v>
      </c>
      <c r="H460" s="90">
        <f t="shared" si="74"/>
        <v>67.61904761904762</v>
      </c>
    </row>
    <row r="461" spans="1:8" ht="63.75" outlineLevel="6">
      <c r="A461" s="15" t="s">
        <v>155</v>
      </c>
      <c r="B461" s="16" t="s">
        <v>134</v>
      </c>
      <c r="C461" s="16" t="s">
        <v>199</v>
      </c>
      <c r="D461" s="15"/>
      <c r="E461" s="17" t="s">
        <v>479</v>
      </c>
      <c r="F461" s="8">
        <f>F462</f>
        <v>315</v>
      </c>
      <c r="G461" s="8">
        <f t="shared" si="87"/>
        <v>213</v>
      </c>
      <c r="H461" s="90">
        <f t="shared" si="74"/>
        <v>67.61904761904762</v>
      </c>
    </row>
    <row r="462" spans="1:8" outlineLevel="7">
      <c r="A462" s="15" t="s">
        <v>155</v>
      </c>
      <c r="B462" s="16" t="s">
        <v>134</v>
      </c>
      <c r="C462" s="16" t="s">
        <v>199</v>
      </c>
      <c r="D462" s="15" t="s">
        <v>21</v>
      </c>
      <c r="E462" s="17" t="s">
        <v>316</v>
      </c>
      <c r="F462" s="8">
        <v>315</v>
      </c>
      <c r="G462" s="8">
        <v>213</v>
      </c>
      <c r="H462" s="90">
        <f t="shared" si="74"/>
        <v>67.61904761904762</v>
      </c>
    </row>
    <row r="463" spans="1:8" ht="25.5" outlineLevel="4">
      <c r="A463" s="15" t="s">
        <v>155</v>
      </c>
      <c r="B463" s="16" t="s">
        <v>134</v>
      </c>
      <c r="C463" s="16" t="s">
        <v>168</v>
      </c>
      <c r="D463" s="15"/>
      <c r="E463" s="17" t="s">
        <v>451</v>
      </c>
      <c r="F463" s="8">
        <f>F464</f>
        <v>1071</v>
      </c>
      <c r="G463" s="8">
        <f t="shared" ref="G463:G465" si="88">G464</f>
        <v>745.1</v>
      </c>
      <c r="H463" s="90">
        <f t="shared" ref="H463:H526" si="89">G463/F463*100</f>
        <v>69.570494864612513</v>
      </c>
    </row>
    <row r="464" spans="1:8" ht="38.25" outlineLevel="5">
      <c r="A464" s="15" t="s">
        <v>155</v>
      </c>
      <c r="B464" s="16" t="s">
        <v>134</v>
      </c>
      <c r="C464" s="16" t="s">
        <v>169</v>
      </c>
      <c r="D464" s="15"/>
      <c r="E464" s="17" t="s">
        <v>452</v>
      </c>
      <c r="F464" s="8">
        <f>F465</f>
        <v>1071</v>
      </c>
      <c r="G464" s="8">
        <f t="shared" si="88"/>
        <v>745.1</v>
      </c>
      <c r="H464" s="90">
        <f t="shared" si="89"/>
        <v>69.570494864612513</v>
      </c>
    </row>
    <row r="465" spans="1:8" ht="63.75" outlineLevel="6">
      <c r="A465" s="15" t="s">
        <v>155</v>
      </c>
      <c r="B465" s="16" t="s">
        <v>134</v>
      </c>
      <c r="C465" s="16" t="s">
        <v>200</v>
      </c>
      <c r="D465" s="15"/>
      <c r="E465" s="17" t="s">
        <v>479</v>
      </c>
      <c r="F465" s="8">
        <f>F466</f>
        <v>1071</v>
      </c>
      <c r="G465" s="8">
        <f t="shared" si="88"/>
        <v>745.1</v>
      </c>
      <c r="H465" s="90">
        <f t="shared" si="89"/>
        <v>69.570494864612513</v>
      </c>
    </row>
    <row r="466" spans="1:8" outlineLevel="7">
      <c r="A466" s="15" t="s">
        <v>155</v>
      </c>
      <c r="B466" s="16" t="s">
        <v>134</v>
      </c>
      <c r="C466" s="16" t="s">
        <v>200</v>
      </c>
      <c r="D466" s="15" t="s">
        <v>21</v>
      </c>
      <c r="E466" s="17" t="s">
        <v>316</v>
      </c>
      <c r="F466" s="8">
        <v>1071</v>
      </c>
      <c r="G466" s="8">
        <v>745.1</v>
      </c>
      <c r="H466" s="90">
        <f t="shared" si="89"/>
        <v>69.570494864612513</v>
      </c>
    </row>
    <row r="467" spans="1:8" outlineLevel="2">
      <c r="A467" s="15" t="s">
        <v>155</v>
      </c>
      <c r="B467" s="16" t="s">
        <v>148</v>
      </c>
      <c r="C467" s="16"/>
      <c r="D467" s="15"/>
      <c r="E467" s="17" t="s">
        <v>286</v>
      </c>
      <c r="F467" s="8">
        <f>F468</f>
        <v>5222.9000000000005</v>
      </c>
      <c r="G467" s="8">
        <f t="shared" ref="G467:G470" si="90">G468</f>
        <v>3114.9</v>
      </c>
      <c r="H467" s="90">
        <f t="shared" si="89"/>
        <v>59.639280859292718</v>
      </c>
    </row>
    <row r="468" spans="1:8" ht="38.25" outlineLevel="3">
      <c r="A468" s="15" t="s">
        <v>155</v>
      </c>
      <c r="B468" s="16" t="s">
        <v>148</v>
      </c>
      <c r="C468" s="16" t="s">
        <v>160</v>
      </c>
      <c r="D468" s="15"/>
      <c r="E468" s="17" t="s">
        <v>290</v>
      </c>
      <c r="F468" s="8">
        <f>F469</f>
        <v>5222.9000000000005</v>
      </c>
      <c r="G468" s="8">
        <f t="shared" si="90"/>
        <v>3114.9</v>
      </c>
      <c r="H468" s="90">
        <f t="shared" si="89"/>
        <v>59.639280859292718</v>
      </c>
    </row>
    <row r="469" spans="1:8" ht="25.5" outlineLevel="4">
      <c r="A469" s="15" t="s">
        <v>155</v>
      </c>
      <c r="B469" s="16" t="s">
        <v>148</v>
      </c>
      <c r="C469" s="16" t="s">
        <v>161</v>
      </c>
      <c r="D469" s="15"/>
      <c r="E469" s="17" t="s">
        <v>445</v>
      </c>
      <c r="F469" s="8">
        <f>F470</f>
        <v>5222.9000000000005</v>
      </c>
      <c r="G469" s="8">
        <f t="shared" si="90"/>
        <v>3114.9</v>
      </c>
      <c r="H469" s="90">
        <f t="shared" si="89"/>
        <v>59.639280859292718</v>
      </c>
    </row>
    <row r="470" spans="1:8" ht="25.5" outlineLevel="5">
      <c r="A470" s="15" t="s">
        <v>155</v>
      </c>
      <c r="B470" s="16" t="s">
        <v>148</v>
      </c>
      <c r="C470" s="16" t="s">
        <v>162</v>
      </c>
      <c r="D470" s="15"/>
      <c r="E470" s="17" t="s">
        <v>446</v>
      </c>
      <c r="F470" s="8">
        <f>F471</f>
        <v>5222.9000000000005</v>
      </c>
      <c r="G470" s="8">
        <f t="shared" si="90"/>
        <v>3114.9</v>
      </c>
      <c r="H470" s="90">
        <f t="shared" si="89"/>
        <v>59.639280859292718</v>
      </c>
    </row>
    <row r="471" spans="1:8" ht="51" outlineLevel="6">
      <c r="A471" s="15" t="s">
        <v>155</v>
      </c>
      <c r="B471" s="16" t="s">
        <v>148</v>
      </c>
      <c r="C471" s="16" t="s">
        <v>201</v>
      </c>
      <c r="D471" s="15"/>
      <c r="E471" s="17" t="s">
        <v>480</v>
      </c>
      <c r="F471" s="8">
        <f>F472+F473</f>
        <v>5222.9000000000005</v>
      </c>
      <c r="G471" s="8">
        <f>G472+G473</f>
        <v>3114.9</v>
      </c>
      <c r="H471" s="90">
        <f t="shared" si="89"/>
        <v>59.639280859292718</v>
      </c>
    </row>
    <row r="472" spans="1:8" ht="25.5" outlineLevel="7">
      <c r="A472" s="15" t="s">
        <v>155</v>
      </c>
      <c r="B472" s="16" t="s">
        <v>148</v>
      </c>
      <c r="C472" s="16" t="s">
        <v>201</v>
      </c>
      <c r="D472" s="15" t="s">
        <v>7</v>
      </c>
      <c r="E472" s="17" t="s">
        <v>305</v>
      </c>
      <c r="F472" s="8">
        <v>130.6</v>
      </c>
      <c r="G472" s="8">
        <v>72.599999999999994</v>
      </c>
      <c r="H472" s="90">
        <f t="shared" si="89"/>
        <v>55.5895865237366</v>
      </c>
    </row>
    <row r="473" spans="1:8" outlineLevel="7">
      <c r="A473" s="15" t="s">
        <v>155</v>
      </c>
      <c r="B473" s="16" t="s">
        <v>148</v>
      </c>
      <c r="C473" s="16" t="s">
        <v>201</v>
      </c>
      <c r="D473" s="15" t="s">
        <v>21</v>
      </c>
      <c r="E473" s="17" t="s">
        <v>316</v>
      </c>
      <c r="F473" s="8">
        <v>5092.3</v>
      </c>
      <c r="G473" s="8">
        <v>3042.3</v>
      </c>
      <c r="H473" s="90">
        <f t="shared" si="89"/>
        <v>59.743141605954087</v>
      </c>
    </row>
    <row r="474" spans="1:8" outlineLevel="1">
      <c r="A474" s="15" t="s">
        <v>155</v>
      </c>
      <c r="B474" s="16" t="s">
        <v>202</v>
      </c>
      <c r="C474" s="16"/>
      <c r="D474" s="15"/>
      <c r="E474" s="17" t="s">
        <v>258</v>
      </c>
      <c r="F474" s="8">
        <f t="shared" ref="F474:G479" si="91">F475</f>
        <v>2484.6</v>
      </c>
      <c r="G474" s="8">
        <f t="shared" si="91"/>
        <v>1942.4</v>
      </c>
      <c r="H474" s="90">
        <f t="shared" si="89"/>
        <v>78.177573854946473</v>
      </c>
    </row>
    <row r="475" spans="1:8" outlineLevel="2">
      <c r="A475" s="15" t="s">
        <v>155</v>
      </c>
      <c r="B475" s="16" t="s">
        <v>203</v>
      </c>
      <c r="C475" s="16"/>
      <c r="D475" s="15"/>
      <c r="E475" s="17" t="s">
        <v>296</v>
      </c>
      <c r="F475" s="8">
        <f t="shared" si="91"/>
        <v>2484.6</v>
      </c>
      <c r="G475" s="8">
        <f t="shared" si="91"/>
        <v>1942.4</v>
      </c>
      <c r="H475" s="90">
        <f t="shared" si="89"/>
        <v>78.177573854946473</v>
      </c>
    </row>
    <row r="476" spans="1:8" ht="38.25" outlineLevel="3">
      <c r="A476" s="15" t="s">
        <v>155</v>
      </c>
      <c r="B476" s="16" t="s">
        <v>203</v>
      </c>
      <c r="C476" s="16" t="s">
        <v>160</v>
      </c>
      <c r="D476" s="15"/>
      <c r="E476" s="17" t="s">
        <v>290</v>
      </c>
      <c r="F476" s="8">
        <f t="shared" si="91"/>
        <v>2484.6</v>
      </c>
      <c r="G476" s="8">
        <f t="shared" si="91"/>
        <v>1942.4</v>
      </c>
      <c r="H476" s="90">
        <f t="shared" si="89"/>
        <v>78.177573854946473</v>
      </c>
    </row>
    <row r="477" spans="1:8" ht="25.5" outlineLevel="4">
      <c r="A477" s="15" t="s">
        <v>155</v>
      </c>
      <c r="B477" s="16" t="s">
        <v>203</v>
      </c>
      <c r="C477" s="16" t="s">
        <v>183</v>
      </c>
      <c r="D477" s="15"/>
      <c r="E477" s="17" t="s">
        <v>466</v>
      </c>
      <c r="F477" s="8">
        <f>F478+F481</f>
        <v>2484.6</v>
      </c>
      <c r="G477" s="8">
        <f t="shared" ref="G477" si="92">G478+G481</f>
        <v>1942.4</v>
      </c>
      <c r="H477" s="90">
        <f t="shared" si="89"/>
        <v>78.177573854946473</v>
      </c>
    </row>
    <row r="478" spans="1:8" ht="25.5" outlineLevel="5">
      <c r="A478" s="15" t="s">
        <v>155</v>
      </c>
      <c r="B478" s="16" t="s">
        <v>203</v>
      </c>
      <c r="C478" s="16" t="s">
        <v>184</v>
      </c>
      <c r="D478" s="15"/>
      <c r="E478" s="17" t="s">
        <v>467</v>
      </c>
      <c r="F478" s="8">
        <f>F479</f>
        <v>2171.6</v>
      </c>
      <c r="G478" s="8">
        <f t="shared" si="91"/>
        <v>1629.4</v>
      </c>
      <c r="H478" s="90">
        <f t="shared" si="89"/>
        <v>75.03223429729232</v>
      </c>
    </row>
    <row r="479" spans="1:8" ht="51" outlineLevel="6">
      <c r="A479" s="15" t="s">
        <v>155</v>
      </c>
      <c r="B479" s="16" t="s">
        <v>203</v>
      </c>
      <c r="C479" s="16" t="s">
        <v>204</v>
      </c>
      <c r="D479" s="15"/>
      <c r="E479" s="17" t="s">
        <v>481</v>
      </c>
      <c r="F479" s="8">
        <f t="shared" si="91"/>
        <v>2171.6</v>
      </c>
      <c r="G479" s="8">
        <f t="shared" si="91"/>
        <v>1629.4</v>
      </c>
      <c r="H479" s="90">
        <f t="shared" si="89"/>
        <v>75.03223429729232</v>
      </c>
    </row>
    <row r="480" spans="1:8" ht="25.5" outlineLevel="7">
      <c r="A480" s="15" t="s">
        <v>155</v>
      </c>
      <c r="B480" s="16" t="s">
        <v>203</v>
      </c>
      <c r="C480" s="16" t="s">
        <v>204</v>
      </c>
      <c r="D480" s="15" t="s">
        <v>39</v>
      </c>
      <c r="E480" s="17" t="s">
        <v>331</v>
      </c>
      <c r="F480" s="8">
        <f>2204.6-33</f>
        <v>2171.6</v>
      </c>
      <c r="G480" s="8">
        <v>1629.4</v>
      </c>
      <c r="H480" s="90">
        <f t="shared" si="89"/>
        <v>75.03223429729232</v>
      </c>
    </row>
    <row r="481" spans="1:9" ht="25.5" outlineLevel="7">
      <c r="A481" s="15" t="s">
        <v>155</v>
      </c>
      <c r="B481" s="16" t="s">
        <v>203</v>
      </c>
      <c r="C481" s="16" t="s">
        <v>710</v>
      </c>
      <c r="D481" s="15"/>
      <c r="E481" s="17" t="s">
        <v>663</v>
      </c>
      <c r="F481" s="8">
        <f>F484+F482</f>
        <v>313</v>
      </c>
      <c r="G481" s="8">
        <f t="shared" ref="G481" si="93">G484+G482</f>
        <v>313</v>
      </c>
      <c r="H481" s="90">
        <f t="shared" si="89"/>
        <v>100</v>
      </c>
    </row>
    <row r="482" spans="1:9" ht="76.5" outlineLevel="7">
      <c r="A482" s="15" t="s">
        <v>155</v>
      </c>
      <c r="B482" s="16" t="s">
        <v>203</v>
      </c>
      <c r="C482" s="16" t="s">
        <v>711</v>
      </c>
      <c r="D482" s="15"/>
      <c r="E482" s="17" t="s">
        <v>687</v>
      </c>
      <c r="F482" s="8">
        <f>F483</f>
        <v>280</v>
      </c>
      <c r="G482" s="8">
        <f t="shared" ref="G482" si="94">G483</f>
        <v>280</v>
      </c>
      <c r="H482" s="90">
        <f t="shared" si="89"/>
        <v>100</v>
      </c>
    </row>
    <row r="483" spans="1:9" ht="25.5" outlineLevel="7">
      <c r="A483" s="15" t="s">
        <v>155</v>
      </c>
      <c r="B483" s="16" t="s">
        <v>203</v>
      </c>
      <c r="C483" s="16" t="s">
        <v>711</v>
      </c>
      <c r="D483" s="15" t="s">
        <v>39</v>
      </c>
      <c r="E483" s="17" t="s">
        <v>331</v>
      </c>
      <c r="F483" s="8">
        <v>280</v>
      </c>
      <c r="G483" s="8">
        <v>280</v>
      </c>
      <c r="H483" s="90">
        <f t="shared" si="89"/>
        <v>100</v>
      </c>
    </row>
    <row r="484" spans="1:9" ht="76.5" outlineLevel="7">
      <c r="A484" s="15" t="s">
        <v>155</v>
      </c>
      <c r="B484" s="16" t="s">
        <v>203</v>
      </c>
      <c r="C484" s="16" t="s">
        <v>712</v>
      </c>
      <c r="D484" s="15"/>
      <c r="E484" s="17" t="s">
        <v>664</v>
      </c>
      <c r="F484" s="8">
        <f>F485</f>
        <v>33</v>
      </c>
      <c r="G484" s="8">
        <f t="shared" ref="G484" si="95">G485</f>
        <v>33</v>
      </c>
      <c r="H484" s="90">
        <f t="shared" si="89"/>
        <v>100</v>
      </c>
    </row>
    <row r="485" spans="1:9" ht="25.5" outlineLevel="7">
      <c r="A485" s="15" t="s">
        <v>155</v>
      </c>
      <c r="B485" s="16" t="s">
        <v>203</v>
      </c>
      <c r="C485" s="16" t="s">
        <v>712</v>
      </c>
      <c r="D485" s="15" t="s">
        <v>39</v>
      </c>
      <c r="E485" s="17" t="s">
        <v>331</v>
      </c>
      <c r="F485" s="8">
        <v>33</v>
      </c>
      <c r="G485" s="8">
        <v>33</v>
      </c>
      <c r="H485" s="90">
        <f t="shared" si="89"/>
        <v>100</v>
      </c>
    </row>
    <row r="486" spans="1:9" s="3" customFormat="1" ht="25.5">
      <c r="A486" s="20" t="s">
        <v>205</v>
      </c>
      <c r="B486" s="45"/>
      <c r="C486" s="45"/>
      <c r="D486" s="20"/>
      <c r="E486" s="21" t="s">
        <v>248</v>
      </c>
      <c r="F486" s="7">
        <f>F494+F528+F563+F487</f>
        <v>57211.000000000007</v>
      </c>
      <c r="G486" s="7">
        <f>G494+G528+G563+G487</f>
        <v>42765.4</v>
      </c>
      <c r="H486" s="89">
        <f t="shared" si="89"/>
        <v>74.750310255020878</v>
      </c>
      <c r="I486" s="71"/>
    </row>
    <row r="487" spans="1:9" s="3" customFormat="1">
      <c r="A487" s="15" t="s">
        <v>205</v>
      </c>
      <c r="B487" s="16" t="s">
        <v>93</v>
      </c>
      <c r="C487" s="16"/>
      <c r="D487" s="15"/>
      <c r="E487" s="17" t="s">
        <v>253</v>
      </c>
      <c r="F487" s="8">
        <f t="shared" ref="F487:F492" si="96">F488</f>
        <v>90</v>
      </c>
      <c r="G487" s="8">
        <f t="shared" ref="G487" si="97">G488</f>
        <v>0</v>
      </c>
      <c r="H487" s="90">
        <f t="shared" si="89"/>
        <v>0</v>
      </c>
      <c r="I487" s="71"/>
    </row>
    <row r="488" spans="1:9" s="3" customFormat="1">
      <c r="A488" s="15" t="s">
        <v>205</v>
      </c>
      <c r="B488" s="16" t="s">
        <v>111</v>
      </c>
      <c r="C488" s="16"/>
      <c r="D488" s="15"/>
      <c r="E488" s="17" t="s">
        <v>278</v>
      </c>
      <c r="F488" s="8">
        <f t="shared" si="96"/>
        <v>90</v>
      </c>
      <c r="G488" s="8">
        <f t="shared" ref="G488" si="98">G489</f>
        <v>0</v>
      </c>
      <c r="H488" s="90">
        <f t="shared" si="89"/>
        <v>0</v>
      </c>
      <c r="I488" s="71"/>
    </row>
    <row r="489" spans="1:9" s="3" customFormat="1" ht="38.25">
      <c r="A489" s="15" t="s">
        <v>205</v>
      </c>
      <c r="B489" s="16" t="s">
        <v>111</v>
      </c>
      <c r="C489" s="16" t="s">
        <v>141</v>
      </c>
      <c r="D489" s="15"/>
      <c r="E489" s="17" t="s">
        <v>285</v>
      </c>
      <c r="F489" s="8">
        <f t="shared" si="96"/>
        <v>90</v>
      </c>
      <c r="G489" s="8">
        <f t="shared" ref="G489" si="99">G490</f>
        <v>0</v>
      </c>
      <c r="H489" s="90">
        <f t="shared" si="89"/>
        <v>0</v>
      </c>
      <c r="I489" s="71"/>
    </row>
    <row r="490" spans="1:9" s="3" customFormat="1" ht="25.5">
      <c r="A490" s="15" t="s">
        <v>205</v>
      </c>
      <c r="B490" s="16" t="s">
        <v>111</v>
      </c>
      <c r="C490" s="16" t="s">
        <v>208</v>
      </c>
      <c r="D490" s="15"/>
      <c r="E490" s="17" t="s">
        <v>488</v>
      </c>
      <c r="F490" s="8">
        <f t="shared" si="96"/>
        <v>90</v>
      </c>
      <c r="G490" s="8">
        <f t="shared" ref="G490" si="100">G491</f>
        <v>0</v>
      </c>
      <c r="H490" s="90">
        <f t="shared" si="89"/>
        <v>0</v>
      </c>
      <c r="I490" s="71"/>
    </row>
    <row r="491" spans="1:9" s="3" customFormat="1" ht="38.25">
      <c r="A491" s="15" t="s">
        <v>205</v>
      </c>
      <c r="B491" s="16" t="s">
        <v>111</v>
      </c>
      <c r="C491" s="16" t="s">
        <v>701</v>
      </c>
      <c r="D491" s="15"/>
      <c r="E491" s="17" t="s">
        <v>703</v>
      </c>
      <c r="F491" s="8">
        <f t="shared" si="96"/>
        <v>90</v>
      </c>
      <c r="G491" s="8">
        <f t="shared" ref="G491" si="101">G492</f>
        <v>0</v>
      </c>
      <c r="H491" s="90">
        <f t="shared" si="89"/>
        <v>0</v>
      </c>
      <c r="I491" s="71"/>
    </row>
    <row r="492" spans="1:9" s="74" customFormat="1" ht="51">
      <c r="A492" s="15" t="s">
        <v>205</v>
      </c>
      <c r="B492" s="16" t="s">
        <v>111</v>
      </c>
      <c r="C492" s="16" t="s">
        <v>702</v>
      </c>
      <c r="D492" s="15"/>
      <c r="E492" s="17" t="s">
        <v>700</v>
      </c>
      <c r="F492" s="8">
        <f t="shared" si="96"/>
        <v>90</v>
      </c>
      <c r="G492" s="8">
        <f t="shared" ref="G492" si="102">G493</f>
        <v>0</v>
      </c>
      <c r="H492" s="90">
        <f t="shared" si="89"/>
        <v>0</v>
      </c>
      <c r="I492" s="73"/>
    </row>
    <row r="493" spans="1:9" s="3" customFormat="1" ht="25.5">
      <c r="A493" s="15" t="s">
        <v>205</v>
      </c>
      <c r="B493" s="16" t="s">
        <v>111</v>
      </c>
      <c r="C493" s="16" t="s">
        <v>702</v>
      </c>
      <c r="D493" s="15" t="s">
        <v>7</v>
      </c>
      <c r="E493" s="17" t="s">
        <v>305</v>
      </c>
      <c r="F493" s="8">
        <v>90</v>
      </c>
      <c r="G493" s="8">
        <v>0</v>
      </c>
      <c r="H493" s="90">
        <f t="shared" si="89"/>
        <v>0</v>
      </c>
      <c r="I493" s="71"/>
    </row>
    <row r="494" spans="1:9" outlineLevel="1">
      <c r="A494" s="15" t="s">
        <v>205</v>
      </c>
      <c r="B494" s="16" t="s">
        <v>158</v>
      </c>
      <c r="C494" s="16"/>
      <c r="D494" s="15"/>
      <c r="E494" s="17" t="s">
        <v>257</v>
      </c>
      <c r="F494" s="8">
        <f>F495+F505</f>
        <v>6537.3</v>
      </c>
      <c r="G494" s="8">
        <f>G495+G505</f>
        <v>4598.2</v>
      </c>
      <c r="H494" s="90">
        <f t="shared" si="89"/>
        <v>70.337907087023694</v>
      </c>
    </row>
    <row r="495" spans="1:9" outlineLevel="2">
      <c r="A495" s="15" t="s">
        <v>205</v>
      </c>
      <c r="B495" s="16" t="s">
        <v>182</v>
      </c>
      <c r="C495" s="16"/>
      <c r="D495" s="15"/>
      <c r="E495" s="17" t="s">
        <v>292</v>
      </c>
      <c r="F495" s="8">
        <f>F496</f>
        <v>6400.3</v>
      </c>
      <c r="G495" s="8">
        <f t="shared" ref="G495" si="103">G496</f>
        <v>4559.8</v>
      </c>
      <c r="H495" s="90">
        <f t="shared" si="89"/>
        <v>71.243535459275336</v>
      </c>
    </row>
    <row r="496" spans="1:9" ht="38.25" outlineLevel="3">
      <c r="A496" s="15" t="s">
        <v>205</v>
      </c>
      <c r="B496" s="16" t="s">
        <v>182</v>
      </c>
      <c r="C496" s="16" t="s">
        <v>209</v>
      </c>
      <c r="D496" s="15"/>
      <c r="E496" s="17" t="s">
        <v>298</v>
      </c>
      <c r="F496" s="8">
        <f t="shared" ref="F496:G497" si="104">F497</f>
        <v>6400.3</v>
      </c>
      <c r="G496" s="8">
        <f t="shared" si="104"/>
        <v>4559.8</v>
      </c>
      <c r="H496" s="90">
        <f t="shared" si="89"/>
        <v>71.243535459275336</v>
      </c>
    </row>
    <row r="497" spans="1:9" ht="38.25" outlineLevel="4">
      <c r="A497" s="15" t="s">
        <v>205</v>
      </c>
      <c r="B497" s="16" t="s">
        <v>182</v>
      </c>
      <c r="C497" s="16" t="s">
        <v>210</v>
      </c>
      <c r="D497" s="15"/>
      <c r="E497" s="17" t="s">
        <v>489</v>
      </c>
      <c r="F497" s="8">
        <f>F498</f>
        <v>6400.3</v>
      </c>
      <c r="G497" s="8">
        <f t="shared" si="104"/>
        <v>4559.8</v>
      </c>
      <c r="H497" s="90">
        <f t="shared" si="89"/>
        <v>71.243535459275336</v>
      </c>
    </row>
    <row r="498" spans="1:9" ht="25.5" outlineLevel="5">
      <c r="A498" s="15" t="s">
        <v>205</v>
      </c>
      <c r="B498" s="16" t="s">
        <v>182</v>
      </c>
      <c r="C498" s="16" t="s">
        <v>211</v>
      </c>
      <c r="D498" s="15"/>
      <c r="E498" s="17" t="s">
        <v>490</v>
      </c>
      <c r="F498" s="8">
        <f>F501+F499+F503</f>
        <v>6400.3</v>
      </c>
      <c r="G498" s="8">
        <f>G501+G499+G503</f>
        <v>4559.8</v>
      </c>
      <c r="H498" s="90">
        <f t="shared" si="89"/>
        <v>71.243535459275336</v>
      </c>
    </row>
    <row r="499" spans="1:9" ht="51" outlineLevel="5">
      <c r="A499" s="15" t="s">
        <v>205</v>
      </c>
      <c r="B499" s="15" t="s">
        <v>182</v>
      </c>
      <c r="C499" s="16" t="s">
        <v>571</v>
      </c>
      <c r="D499" s="16"/>
      <c r="E499" s="17" t="s">
        <v>572</v>
      </c>
      <c r="F499" s="8">
        <f>F500</f>
        <v>973</v>
      </c>
      <c r="G499" s="8">
        <f>G500</f>
        <v>729.8</v>
      </c>
      <c r="H499" s="90">
        <f t="shared" si="89"/>
        <v>75.005138746145946</v>
      </c>
    </row>
    <row r="500" spans="1:9" ht="25.5" outlineLevel="5">
      <c r="A500" s="15" t="s">
        <v>205</v>
      </c>
      <c r="B500" s="15" t="s">
        <v>182</v>
      </c>
      <c r="C500" s="16" t="s">
        <v>571</v>
      </c>
      <c r="D500" s="16" t="s">
        <v>39</v>
      </c>
      <c r="E500" s="17" t="s">
        <v>331</v>
      </c>
      <c r="F500" s="8">
        <v>973</v>
      </c>
      <c r="G500" s="8">
        <v>729.8</v>
      </c>
      <c r="H500" s="90">
        <f t="shared" si="89"/>
        <v>75.005138746145946</v>
      </c>
    </row>
    <row r="501" spans="1:9" ht="51" outlineLevel="6">
      <c r="A501" s="15" t="s">
        <v>205</v>
      </c>
      <c r="B501" s="16" t="s">
        <v>182</v>
      </c>
      <c r="C501" s="16" t="s">
        <v>212</v>
      </c>
      <c r="D501" s="15"/>
      <c r="E501" s="17" t="s">
        <v>491</v>
      </c>
      <c r="F501" s="8">
        <f>F502</f>
        <v>5417.5</v>
      </c>
      <c r="G501" s="8">
        <f>G502</f>
        <v>3825.4</v>
      </c>
      <c r="H501" s="90">
        <f t="shared" si="89"/>
        <v>70.611905860636824</v>
      </c>
    </row>
    <row r="502" spans="1:9" ht="25.5" outlineLevel="7">
      <c r="A502" s="51" t="s">
        <v>205</v>
      </c>
      <c r="B502" s="50" t="s">
        <v>182</v>
      </c>
      <c r="C502" s="50" t="s">
        <v>212</v>
      </c>
      <c r="D502" s="51" t="s">
        <v>39</v>
      </c>
      <c r="E502" s="52" t="s">
        <v>331</v>
      </c>
      <c r="F502" s="19">
        <f>5282.3+122.3+12.9</f>
        <v>5417.5</v>
      </c>
      <c r="G502" s="19">
        <v>3825.4</v>
      </c>
      <c r="H502" s="90">
        <f t="shared" si="89"/>
        <v>70.611905860636824</v>
      </c>
      <c r="I502" s="72"/>
    </row>
    <row r="503" spans="1:9" ht="38.25" outlineLevel="7">
      <c r="A503" s="51" t="s">
        <v>205</v>
      </c>
      <c r="B503" s="50" t="s">
        <v>182</v>
      </c>
      <c r="C503" s="50" t="s">
        <v>580</v>
      </c>
      <c r="D503" s="51"/>
      <c r="E503" s="52" t="s">
        <v>578</v>
      </c>
      <c r="F503" s="19">
        <f>F504</f>
        <v>9.8000000000000007</v>
      </c>
      <c r="G503" s="19">
        <f>G504</f>
        <v>4.5999999999999996</v>
      </c>
      <c r="H503" s="90">
        <f t="shared" si="89"/>
        <v>46.938775510204074</v>
      </c>
      <c r="I503" s="72"/>
    </row>
    <row r="504" spans="1:9" ht="25.5" outlineLevel="7">
      <c r="A504" s="15" t="s">
        <v>205</v>
      </c>
      <c r="B504" s="16" t="s">
        <v>182</v>
      </c>
      <c r="C504" s="16" t="s">
        <v>580</v>
      </c>
      <c r="D504" s="15" t="s">
        <v>39</v>
      </c>
      <c r="E504" s="17" t="s">
        <v>331</v>
      </c>
      <c r="F504" s="8">
        <v>9.8000000000000007</v>
      </c>
      <c r="G504" s="8">
        <v>4.5999999999999996</v>
      </c>
      <c r="H504" s="90">
        <f t="shared" si="89"/>
        <v>46.938775510204074</v>
      </c>
    </row>
    <row r="505" spans="1:9" outlineLevel="2">
      <c r="A505" s="15" t="s">
        <v>205</v>
      </c>
      <c r="B505" s="16" t="s">
        <v>190</v>
      </c>
      <c r="C505" s="16"/>
      <c r="D505" s="15"/>
      <c r="E505" s="17" t="s">
        <v>294</v>
      </c>
      <c r="F505" s="8">
        <f t="shared" ref="F505:G506" si="105">F506</f>
        <v>137</v>
      </c>
      <c r="G505" s="8">
        <f t="shared" si="105"/>
        <v>38.4</v>
      </c>
      <c r="H505" s="90">
        <f t="shared" si="89"/>
        <v>28.029197080291969</v>
      </c>
    </row>
    <row r="506" spans="1:9" ht="38.25" outlineLevel="3">
      <c r="A506" s="15" t="s">
        <v>205</v>
      </c>
      <c r="B506" s="16" t="s">
        <v>190</v>
      </c>
      <c r="C506" s="16" t="s">
        <v>141</v>
      </c>
      <c r="D506" s="15"/>
      <c r="E506" s="17" t="s">
        <v>285</v>
      </c>
      <c r="F506" s="8">
        <f t="shared" si="105"/>
        <v>137</v>
      </c>
      <c r="G506" s="8">
        <f t="shared" si="105"/>
        <v>38.4</v>
      </c>
      <c r="H506" s="90">
        <f t="shared" si="89"/>
        <v>28.029197080291969</v>
      </c>
    </row>
    <row r="507" spans="1:9" ht="25.5" outlineLevel="4">
      <c r="A507" s="15" t="s">
        <v>205</v>
      </c>
      <c r="B507" s="16" t="s">
        <v>190</v>
      </c>
      <c r="C507" s="16" t="s">
        <v>208</v>
      </c>
      <c r="D507" s="15"/>
      <c r="E507" s="17" t="s">
        <v>488</v>
      </c>
      <c r="F507" s="8">
        <f>F508+F511+F516+F519+F522+F525</f>
        <v>137</v>
      </c>
      <c r="G507" s="8">
        <f>G508+G511+G516+G519+G522+G525</f>
        <v>38.4</v>
      </c>
      <c r="H507" s="90">
        <f t="shared" si="89"/>
        <v>28.029197080291969</v>
      </c>
    </row>
    <row r="508" spans="1:9" outlineLevel="5">
      <c r="A508" s="15" t="s">
        <v>205</v>
      </c>
      <c r="B508" s="16" t="s">
        <v>190</v>
      </c>
      <c r="C508" s="16" t="s">
        <v>213</v>
      </c>
      <c r="D508" s="15"/>
      <c r="E508" s="17" t="s">
        <v>492</v>
      </c>
      <c r="F508" s="8">
        <f t="shared" ref="F508:G509" si="106">F509</f>
        <v>32</v>
      </c>
      <c r="G508" s="8">
        <f t="shared" si="106"/>
        <v>10.1</v>
      </c>
      <c r="H508" s="90">
        <f t="shared" si="89"/>
        <v>31.5625</v>
      </c>
    </row>
    <row r="509" spans="1:9" ht="38.25" outlineLevel="6">
      <c r="A509" s="15" t="s">
        <v>205</v>
      </c>
      <c r="B509" s="16" t="s">
        <v>190</v>
      </c>
      <c r="C509" s="16" t="s">
        <v>214</v>
      </c>
      <c r="D509" s="15"/>
      <c r="E509" s="17" t="s">
        <v>493</v>
      </c>
      <c r="F509" s="8">
        <f t="shared" si="106"/>
        <v>32</v>
      </c>
      <c r="G509" s="8">
        <f t="shared" si="106"/>
        <v>10.1</v>
      </c>
      <c r="H509" s="90">
        <f t="shared" si="89"/>
        <v>31.5625</v>
      </c>
    </row>
    <row r="510" spans="1:9" ht="25.5" outlineLevel="7">
      <c r="A510" s="15" t="s">
        <v>205</v>
      </c>
      <c r="B510" s="16" t="s">
        <v>190</v>
      </c>
      <c r="C510" s="16" t="s">
        <v>214</v>
      </c>
      <c r="D510" s="15" t="s">
        <v>7</v>
      </c>
      <c r="E510" s="17" t="s">
        <v>305</v>
      </c>
      <c r="F510" s="8">
        <v>32</v>
      </c>
      <c r="G510" s="8">
        <v>10.1</v>
      </c>
      <c r="H510" s="90">
        <f t="shared" si="89"/>
        <v>31.5625</v>
      </c>
    </row>
    <row r="511" spans="1:9" ht="38.25" outlineLevel="5">
      <c r="A511" s="15" t="s">
        <v>205</v>
      </c>
      <c r="B511" s="16" t="s">
        <v>190</v>
      </c>
      <c r="C511" s="16" t="s">
        <v>215</v>
      </c>
      <c r="D511" s="15"/>
      <c r="E511" s="17" t="s">
        <v>494</v>
      </c>
      <c r="F511" s="8">
        <f>F512+F514</f>
        <v>25</v>
      </c>
      <c r="G511" s="8">
        <f>G512+G514</f>
        <v>11.5</v>
      </c>
      <c r="H511" s="90">
        <f t="shared" si="89"/>
        <v>46</v>
      </c>
    </row>
    <row r="512" spans="1:9" ht="38.25" outlineLevel="6">
      <c r="A512" s="15" t="s">
        <v>205</v>
      </c>
      <c r="B512" s="16" t="s">
        <v>190</v>
      </c>
      <c r="C512" s="16" t="s">
        <v>216</v>
      </c>
      <c r="D512" s="15"/>
      <c r="E512" s="17" t="s">
        <v>495</v>
      </c>
      <c r="F512" s="8">
        <f>F513</f>
        <v>21</v>
      </c>
      <c r="G512" s="8">
        <f>G513</f>
        <v>11.5</v>
      </c>
      <c r="H512" s="90">
        <f t="shared" si="89"/>
        <v>54.761904761904766</v>
      </c>
    </row>
    <row r="513" spans="1:8" ht="25.5" outlineLevel="7">
      <c r="A513" s="15" t="s">
        <v>205</v>
      </c>
      <c r="B513" s="16" t="s">
        <v>190</v>
      </c>
      <c r="C513" s="16" t="s">
        <v>216</v>
      </c>
      <c r="D513" s="15" t="s">
        <v>7</v>
      </c>
      <c r="E513" s="17" t="s">
        <v>305</v>
      </c>
      <c r="F513" s="8">
        <v>21</v>
      </c>
      <c r="G513" s="8">
        <v>11.5</v>
      </c>
      <c r="H513" s="90">
        <f t="shared" si="89"/>
        <v>54.761904761904766</v>
      </c>
    </row>
    <row r="514" spans="1:8" ht="25.5" outlineLevel="6">
      <c r="A514" s="15" t="s">
        <v>205</v>
      </c>
      <c r="B514" s="16" t="s">
        <v>190</v>
      </c>
      <c r="C514" s="16" t="s">
        <v>217</v>
      </c>
      <c r="D514" s="15"/>
      <c r="E514" s="17" t="s">
        <v>496</v>
      </c>
      <c r="F514" s="8">
        <f>F515</f>
        <v>4</v>
      </c>
      <c r="G514" s="8">
        <f>G515</f>
        <v>0</v>
      </c>
      <c r="H514" s="90">
        <f t="shared" si="89"/>
        <v>0</v>
      </c>
    </row>
    <row r="515" spans="1:8" outlineLevel="7">
      <c r="A515" s="15" t="s">
        <v>205</v>
      </c>
      <c r="B515" s="16" t="s">
        <v>190</v>
      </c>
      <c r="C515" s="16" t="s">
        <v>217</v>
      </c>
      <c r="D515" s="15">
        <v>300</v>
      </c>
      <c r="E515" s="17" t="s">
        <v>316</v>
      </c>
      <c r="F515" s="8">
        <v>4</v>
      </c>
      <c r="G515" s="8">
        <v>0</v>
      </c>
      <c r="H515" s="90">
        <f t="shared" si="89"/>
        <v>0</v>
      </c>
    </row>
    <row r="516" spans="1:8" ht="25.5" outlineLevel="5">
      <c r="A516" s="15" t="s">
        <v>205</v>
      </c>
      <c r="B516" s="16" t="s">
        <v>190</v>
      </c>
      <c r="C516" s="16" t="s">
        <v>218</v>
      </c>
      <c r="D516" s="15"/>
      <c r="E516" s="17" t="s">
        <v>497</v>
      </c>
      <c r="F516" s="8">
        <f t="shared" ref="F516:G517" si="107">F517</f>
        <v>30</v>
      </c>
      <c r="G516" s="8">
        <f t="shared" si="107"/>
        <v>11</v>
      </c>
      <c r="H516" s="90">
        <f t="shared" si="89"/>
        <v>36.666666666666664</v>
      </c>
    </row>
    <row r="517" spans="1:8" ht="25.5" outlineLevel="6">
      <c r="A517" s="15" t="s">
        <v>205</v>
      </c>
      <c r="B517" s="16" t="s">
        <v>190</v>
      </c>
      <c r="C517" s="16" t="s">
        <v>219</v>
      </c>
      <c r="D517" s="15"/>
      <c r="E517" s="17" t="s">
        <v>498</v>
      </c>
      <c r="F517" s="8">
        <f t="shared" si="107"/>
        <v>30</v>
      </c>
      <c r="G517" s="8">
        <f t="shared" si="107"/>
        <v>11</v>
      </c>
      <c r="H517" s="90">
        <f t="shared" si="89"/>
        <v>36.666666666666664</v>
      </c>
    </row>
    <row r="518" spans="1:8" ht="25.5" outlineLevel="7">
      <c r="A518" s="15" t="s">
        <v>205</v>
      </c>
      <c r="B518" s="16" t="s">
        <v>190</v>
      </c>
      <c r="C518" s="16" t="s">
        <v>219</v>
      </c>
      <c r="D518" s="15" t="s">
        <v>7</v>
      </c>
      <c r="E518" s="17" t="s">
        <v>305</v>
      </c>
      <c r="F518" s="8">
        <v>30</v>
      </c>
      <c r="G518" s="8">
        <v>11</v>
      </c>
      <c r="H518" s="90">
        <f t="shared" si="89"/>
        <v>36.666666666666664</v>
      </c>
    </row>
    <row r="519" spans="1:8" ht="38.25" outlineLevel="5">
      <c r="A519" s="15" t="s">
        <v>205</v>
      </c>
      <c r="B519" s="16" t="s">
        <v>190</v>
      </c>
      <c r="C519" s="16" t="s">
        <v>220</v>
      </c>
      <c r="D519" s="15"/>
      <c r="E519" s="17" t="s">
        <v>499</v>
      </c>
      <c r="F519" s="8">
        <f t="shared" ref="F519:G520" si="108">F520</f>
        <v>15</v>
      </c>
      <c r="G519" s="8">
        <f t="shared" si="108"/>
        <v>0</v>
      </c>
      <c r="H519" s="90">
        <f t="shared" si="89"/>
        <v>0</v>
      </c>
    </row>
    <row r="520" spans="1:8" ht="38.25" outlineLevel="6">
      <c r="A520" s="15" t="s">
        <v>205</v>
      </c>
      <c r="B520" s="16" t="s">
        <v>190</v>
      </c>
      <c r="C520" s="16" t="s">
        <v>221</v>
      </c>
      <c r="D520" s="15"/>
      <c r="E520" s="17" t="s">
        <v>500</v>
      </c>
      <c r="F520" s="8">
        <f t="shared" si="108"/>
        <v>15</v>
      </c>
      <c r="G520" s="8">
        <f t="shared" si="108"/>
        <v>0</v>
      </c>
      <c r="H520" s="90">
        <f t="shared" si="89"/>
        <v>0</v>
      </c>
    </row>
    <row r="521" spans="1:8" ht="25.5" outlineLevel="7">
      <c r="A521" s="15" t="s">
        <v>205</v>
      </c>
      <c r="B521" s="16" t="s">
        <v>190</v>
      </c>
      <c r="C521" s="16" t="s">
        <v>221</v>
      </c>
      <c r="D521" s="15" t="s">
        <v>7</v>
      </c>
      <c r="E521" s="17" t="s">
        <v>305</v>
      </c>
      <c r="F521" s="8">
        <v>15</v>
      </c>
      <c r="G521" s="8">
        <v>0</v>
      </c>
      <c r="H521" s="90">
        <f t="shared" si="89"/>
        <v>0</v>
      </c>
    </row>
    <row r="522" spans="1:8" ht="25.5" outlineLevel="5">
      <c r="A522" s="15" t="s">
        <v>205</v>
      </c>
      <c r="B522" s="16" t="s">
        <v>190</v>
      </c>
      <c r="C522" s="16" t="s">
        <v>222</v>
      </c>
      <c r="D522" s="15"/>
      <c r="E522" s="17" t="s">
        <v>501</v>
      </c>
      <c r="F522" s="8">
        <f t="shared" ref="F522:G523" si="109">F523</f>
        <v>30</v>
      </c>
      <c r="G522" s="8">
        <f t="shared" si="109"/>
        <v>5.8</v>
      </c>
      <c r="H522" s="90">
        <f t="shared" si="89"/>
        <v>19.333333333333332</v>
      </c>
    </row>
    <row r="523" spans="1:8" ht="25.5" outlineLevel="6">
      <c r="A523" s="15" t="s">
        <v>205</v>
      </c>
      <c r="B523" s="16" t="s">
        <v>190</v>
      </c>
      <c r="C523" s="16" t="s">
        <v>223</v>
      </c>
      <c r="D523" s="15"/>
      <c r="E523" s="17" t="s">
        <v>502</v>
      </c>
      <c r="F523" s="8">
        <f t="shared" si="109"/>
        <v>30</v>
      </c>
      <c r="G523" s="8">
        <f t="shared" si="109"/>
        <v>5.8</v>
      </c>
      <c r="H523" s="90">
        <f t="shared" si="89"/>
        <v>19.333333333333332</v>
      </c>
    </row>
    <row r="524" spans="1:8" ht="25.5" outlineLevel="7">
      <c r="A524" s="15" t="s">
        <v>205</v>
      </c>
      <c r="B524" s="16" t="s">
        <v>190</v>
      </c>
      <c r="C524" s="16" t="s">
        <v>223</v>
      </c>
      <c r="D524" s="15" t="s">
        <v>7</v>
      </c>
      <c r="E524" s="17" t="s">
        <v>305</v>
      </c>
      <c r="F524" s="8">
        <v>30</v>
      </c>
      <c r="G524" s="8">
        <v>5.8</v>
      </c>
      <c r="H524" s="90">
        <f t="shared" si="89"/>
        <v>19.333333333333332</v>
      </c>
    </row>
    <row r="525" spans="1:8" ht="25.5" outlineLevel="5">
      <c r="A525" s="15" t="s">
        <v>205</v>
      </c>
      <c r="B525" s="16" t="s">
        <v>190</v>
      </c>
      <c r="C525" s="16" t="s">
        <v>224</v>
      </c>
      <c r="D525" s="15"/>
      <c r="E525" s="17" t="s">
        <v>503</v>
      </c>
      <c r="F525" s="8">
        <f t="shared" ref="F525:G526" si="110">F526</f>
        <v>5</v>
      </c>
      <c r="G525" s="8">
        <f t="shared" si="110"/>
        <v>0</v>
      </c>
      <c r="H525" s="90">
        <f t="shared" si="89"/>
        <v>0</v>
      </c>
    </row>
    <row r="526" spans="1:8" ht="25.5" outlineLevel="6">
      <c r="A526" s="15" t="s">
        <v>205</v>
      </c>
      <c r="B526" s="16" t="s">
        <v>190</v>
      </c>
      <c r="C526" s="16" t="s">
        <v>225</v>
      </c>
      <c r="D526" s="15"/>
      <c r="E526" s="17" t="s">
        <v>504</v>
      </c>
      <c r="F526" s="8">
        <f t="shared" si="110"/>
        <v>5</v>
      </c>
      <c r="G526" s="8">
        <f t="shared" si="110"/>
        <v>0</v>
      </c>
      <c r="H526" s="90">
        <f t="shared" si="89"/>
        <v>0</v>
      </c>
    </row>
    <row r="527" spans="1:8" ht="25.5" outlineLevel="7">
      <c r="A527" s="15" t="s">
        <v>205</v>
      </c>
      <c r="B527" s="16" t="s">
        <v>190</v>
      </c>
      <c r="C527" s="16" t="s">
        <v>225</v>
      </c>
      <c r="D527" s="15" t="s">
        <v>7</v>
      </c>
      <c r="E527" s="17" t="s">
        <v>305</v>
      </c>
      <c r="F527" s="8">
        <v>5</v>
      </c>
      <c r="G527" s="8">
        <v>0</v>
      </c>
      <c r="H527" s="90">
        <f t="shared" ref="H527:H590" si="111">G527/F527*100</f>
        <v>0</v>
      </c>
    </row>
    <row r="528" spans="1:8" outlineLevel="1">
      <c r="A528" s="15" t="s">
        <v>205</v>
      </c>
      <c r="B528" s="16" t="s">
        <v>128</v>
      </c>
      <c r="C528" s="16"/>
      <c r="D528" s="15"/>
      <c r="E528" s="17" t="s">
        <v>254</v>
      </c>
      <c r="F528" s="8">
        <f>F529+F555</f>
        <v>45007.600000000006</v>
      </c>
      <c r="G528" s="8">
        <f>G529+G555</f>
        <v>33792.400000000001</v>
      </c>
      <c r="H528" s="90">
        <f t="shared" si="111"/>
        <v>75.081541784054238</v>
      </c>
    </row>
    <row r="529" spans="1:8" outlineLevel="2">
      <c r="A529" s="15" t="s">
        <v>205</v>
      </c>
      <c r="B529" s="16" t="s">
        <v>129</v>
      </c>
      <c r="C529" s="16"/>
      <c r="D529" s="15"/>
      <c r="E529" s="17" t="s">
        <v>281</v>
      </c>
      <c r="F529" s="8">
        <f>F530+F550</f>
        <v>41948.600000000006</v>
      </c>
      <c r="G529" s="8">
        <f>G530+G550</f>
        <v>32061.700000000004</v>
      </c>
      <c r="H529" s="90">
        <f t="shared" si="111"/>
        <v>76.430917837544044</v>
      </c>
    </row>
    <row r="530" spans="1:8" ht="38.25" outlineLevel="3">
      <c r="A530" s="15" t="s">
        <v>205</v>
      </c>
      <c r="B530" s="16" t="s">
        <v>129</v>
      </c>
      <c r="C530" s="16" t="s">
        <v>209</v>
      </c>
      <c r="D530" s="15"/>
      <c r="E530" s="17" t="s">
        <v>298</v>
      </c>
      <c r="F530" s="8">
        <f t="shared" ref="F530:G530" si="112">F531</f>
        <v>41928.600000000006</v>
      </c>
      <c r="G530" s="8">
        <f t="shared" si="112"/>
        <v>32061.700000000004</v>
      </c>
      <c r="H530" s="90">
        <f t="shared" si="111"/>
        <v>76.46737549071517</v>
      </c>
    </row>
    <row r="531" spans="1:8" ht="25.5" outlineLevel="4">
      <c r="A531" s="15" t="s">
        <v>205</v>
      </c>
      <c r="B531" s="16" t="s">
        <v>129</v>
      </c>
      <c r="C531" s="16" t="s">
        <v>226</v>
      </c>
      <c r="D531" s="15"/>
      <c r="E531" s="17" t="s">
        <v>505</v>
      </c>
      <c r="F531" s="8">
        <f>F532+F543</f>
        <v>41928.600000000006</v>
      </c>
      <c r="G531" s="8">
        <f>G532+G543</f>
        <v>32061.700000000004</v>
      </c>
      <c r="H531" s="90">
        <f t="shared" si="111"/>
        <v>76.46737549071517</v>
      </c>
    </row>
    <row r="532" spans="1:8" outlineLevel="5">
      <c r="A532" s="15" t="s">
        <v>205</v>
      </c>
      <c r="B532" s="16" t="s">
        <v>129</v>
      </c>
      <c r="C532" s="16" t="s">
        <v>227</v>
      </c>
      <c r="D532" s="15"/>
      <c r="E532" s="17" t="s">
        <v>506</v>
      </c>
      <c r="F532" s="8">
        <f>F537+F533+F535+F541</f>
        <v>15673.4</v>
      </c>
      <c r="G532" s="8">
        <f>G537+G533+G535+G541</f>
        <v>11170.6</v>
      </c>
      <c r="H532" s="90">
        <f t="shared" si="111"/>
        <v>71.271070731302729</v>
      </c>
    </row>
    <row r="533" spans="1:8" ht="51" outlineLevel="5">
      <c r="A533" s="15" t="s">
        <v>205</v>
      </c>
      <c r="B533" s="15" t="s">
        <v>129</v>
      </c>
      <c r="C533" s="16" t="s">
        <v>573</v>
      </c>
      <c r="D533" s="16"/>
      <c r="E533" s="17" t="s">
        <v>588</v>
      </c>
      <c r="F533" s="8">
        <f>F534</f>
        <v>5107.3</v>
      </c>
      <c r="G533" s="8">
        <f>G534</f>
        <v>4128.1000000000004</v>
      </c>
      <c r="H533" s="90">
        <f t="shared" si="111"/>
        <v>80.827443071681714</v>
      </c>
    </row>
    <row r="534" spans="1:8" ht="63.75" outlineLevel="5">
      <c r="A534" s="15" t="s">
        <v>205</v>
      </c>
      <c r="B534" s="15" t="s">
        <v>129</v>
      </c>
      <c r="C534" s="16" t="s">
        <v>573</v>
      </c>
      <c r="D534" s="16" t="s">
        <v>6</v>
      </c>
      <c r="E534" s="17" t="s">
        <v>304</v>
      </c>
      <c r="F534" s="8">
        <v>5107.3</v>
      </c>
      <c r="G534" s="8">
        <v>4128.1000000000004</v>
      </c>
      <c r="H534" s="90">
        <f t="shared" si="111"/>
        <v>80.827443071681714</v>
      </c>
    </row>
    <row r="535" spans="1:8" ht="38.25" outlineLevel="5">
      <c r="A535" s="51" t="s">
        <v>205</v>
      </c>
      <c r="B535" s="51" t="s">
        <v>129</v>
      </c>
      <c r="C535" s="50" t="s">
        <v>708</v>
      </c>
      <c r="D535" s="50"/>
      <c r="E535" s="52" t="s">
        <v>709</v>
      </c>
      <c r="F535" s="19">
        <f>F536</f>
        <v>100</v>
      </c>
      <c r="G535" s="19">
        <f>G536</f>
        <v>100</v>
      </c>
      <c r="H535" s="90">
        <f t="shared" si="111"/>
        <v>100</v>
      </c>
    </row>
    <row r="536" spans="1:8" ht="25.5" outlineLevel="5">
      <c r="A536" s="51" t="s">
        <v>205</v>
      </c>
      <c r="B536" s="51" t="s">
        <v>129</v>
      </c>
      <c r="C536" s="50" t="s">
        <v>708</v>
      </c>
      <c r="D536" s="51" t="s">
        <v>7</v>
      </c>
      <c r="E536" s="52" t="s">
        <v>305</v>
      </c>
      <c r="F536" s="19">
        <v>100</v>
      </c>
      <c r="G536" s="19">
        <v>100</v>
      </c>
      <c r="H536" s="90">
        <f t="shared" si="111"/>
        <v>100</v>
      </c>
    </row>
    <row r="537" spans="1:8" outlineLevel="6">
      <c r="A537" s="15" t="s">
        <v>205</v>
      </c>
      <c r="B537" s="16" t="s">
        <v>129</v>
      </c>
      <c r="C537" s="16" t="s">
        <v>228</v>
      </c>
      <c r="D537" s="15"/>
      <c r="E537" s="17" t="s">
        <v>507</v>
      </c>
      <c r="F537" s="8">
        <f>F538+F539+F540</f>
        <v>10414.5</v>
      </c>
      <c r="G537" s="8">
        <f>G538+G539+G540</f>
        <v>6913</v>
      </c>
      <c r="H537" s="90">
        <f t="shared" si="111"/>
        <v>66.378606750204042</v>
      </c>
    </row>
    <row r="538" spans="1:8" ht="63.75" outlineLevel="7">
      <c r="A538" s="15" t="s">
        <v>205</v>
      </c>
      <c r="B538" s="16" t="s">
        <v>129</v>
      </c>
      <c r="C538" s="16" t="s">
        <v>228</v>
      </c>
      <c r="D538" s="15" t="s">
        <v>6</v>
      </c>
      <c r="E538" s="17" t="s">
        <v>304</v>
      </c>
      <c r="F538" s="8">
        <f>5832-0.5-3.2</f>
        <v>5828.3</v>
      </c>
      <c r="G538" s="8">
        <v>3529.8</v>
      </c>
      <c r="H538" s="90">
        <f t="shared" si="111"/>
        <v>60.563114458761561</v>
      </c>
    </row>
    <row r="539" spans="1:8" ht="25.5" outlineLevel="7">
      <c r="A539" s="15" t="s">
        <v>205</v>
      </c>
      <c r="B539" s="16" t="s">
        <v>129</v>
      </c>
      <c r="C539" s="16" t="s">
        <v>228</v>
      </c>
      <c r="D539" s="15" t="s">
        <v>7</v>
      </c>
      <c r="E539" s="17" t="s">
        <v>305</v>
      </c>
      <c r="F539" s="8">
        <f>4558.9+1.5</f>
        <v>4560.3999999999996</v>
      </c>
      <c r="G539" s="8">
        <v>3362.1</v>
      </c>
      <c r="H539" s="90">
        <f t="shared" si="111"/>
        <v>73.723796158231735</v>
      </c>
    </row>
    <row r="540" spans="1:8" outlineLevel="7">
      <c r="A540" s="15" t="s">
        <v>205</v>
      </c>
      <c r="B540" s="16" t="s">
        <v>129</v>
      </c>
      <c r="C540" s="16" t="s">
        <v>228</v>
      </c>
      <c r="D540" s="15" t="s">
        <v>8</v>
      </c>
      <c r="E540" s="17" t="s">
        <v>306</v>
      </c>
      <c r="F540" s="8">
        <v>25.8</v>
      </c>
      <c r="G540" s="8">
        <v>21.1</v>
      </c>
      <c r="H540" s="90">
        <f t="shared" si="111"/>
        <v>81.782945736434115</v>
      </c>
    </row>
    <row r="541" spans="1:8" ht="51" outlineLevel="7">
      <c r="A541" s="15" t="s">
        <v>205</v>
      </c>
      <c r="B541" s="16" t="s">
        <v>129</v>
      </c>
      <c r="C541" s="16" t="s">
        <v>576</v>
      </c>
      <c r="D541" s="15"/>
      <c r="E541" s="17" t="s">
        <v>575</v>
      </c>
      <c r="F541" s="8">
        <f>F542</f>
        <v>51.6</v>
      </c>
      <c r="G541" s="8">
        <f>G542</f>
        <v>29.5</v>
      </c>
      <c r="H541" s="90">
        <f t="shared" si="111"/>
        <v>57.170542635658919</v>
      </c>
    </row>
    <row r="542" spans="1:8" ht="63.75" outlineLevel="7">
      <c r="A542" s="15" t="s">
        <v>205</v>
      </c>
      <c r="B542" s="16" t="s">
        <v>129</v>
      </c>
      <c r="C542" s="16" t="s">
        <v>576</v>
      </c>
      <c r="D542" s="15" t="s">
        <v>6</v>
      </c>
      <c r="E542" s="17" t="s">
        <v>304</v>
      </c>
      <c r="F542" s="8">
        <v>51.6</v>
      </c>
      <c r="G542" s="8">
        <v>29.5</v>
      </c>
      <c r="H542" s="90">
        <f t="shared" si="111"/>
        <v>57.170542635658919</v>
      </c>
    </row>
    <row r="543" spans="1:8" ht="38.25" outlineLevel="5">
      <c r="A543" s="15" t="s">
        <v>205</v>
      </c>
      <c r="B543" s="16" t="s">
        <v>129</v>
      </c>
      <c r="C543" s="16" t="s">
        <v>229</v>
      </c>
      <c r="D543" s="15"/>
      <c r="E543" s="17" t="s">
        <v>508</v>
      </c>
      <c r="F543" s="8">
        <f>F544+F546+F548</f>
        <v>26255.200000000004</v>
      </c>
      <c r="G543" s="8">
        <f t="shared" ref="G543" si="113">G544+G546+G548</f>
        <v>20891.100000000002</v>
      </c>
      <c r="H543" s="90">
        <f t="shared" si="111"/>
        <v>79.569380541759344</v>
      </c>
    </row>
    <row r="544" spans="1:8" ht="51" outlineLevel="5">
      <c r="A544" s="15" t="s">
        <v>205</v>
      </c>
      <c r="B544" s="15" t="s">
        <v>129</v>
      </c>
      <c r="C544" s="16" t="s">
        <v>574</v>
      </c>
      <c r="D544" s="16"/>
      <c r="E544" s="17" t="s">
        <v>588</v>
      </c>
      <c r="F544" s="8">
        <f>F545</f>
        <v>6715.1</v>
      </c>
      <c r="G544" s="8">
        <f>G545</f>
        <v>5977.9</v>
      </c>
      <c r="H544" s="90">
        <f t="shared" si="111"/>
        <v>89.021756935860964</v>
      </c>
    </row>
    <row r="545" spans="1:8" ht="25.5" outlineLevel="5">
      <c r="A545" s="15" t="s">
        <v>205</v>
      </c>
      <c r="B545" s="15" t="s">
        <v>129</v>
      </c>
      <c r="C545" s="16" t="s">
        <v>574</v>
      </c>
      <c r="D545" s="16" t="s">
        <v>39</v>
      </c>
      <c r="E545" s="17" t="s">
        <v>331</v>
      </c>
      <c r="F545" s="8">
        <v>6715.1</v>
      </c>
      <c r="G545" s="8">
        <v>5977.9</v>
      </c>
      <c r="H545" s="90">
        <f t="shared" si="111"/>
        <v>89.021756935860964</v>
      </c>
    </row>
    <row r="546" spans="1:8" ht="25.5" outlineLevel="6">
      <c r="A546" s="15" t="s">
        <v>205</v>
      </c>
      <c r="B546" s="16" t="s">
        <v>129</v>
      </c>
      <c r="C546" s="16" t="s">
        <v>230</v>
      </c>
      <c r="D546" s="15"/>
      <c r="E546" s="17" t="s">
        <v>509</v>
      </c>
      <c r="F546" s="8">
        <f>F547</f>
        <v>19472.2</v>
      </c>
      <c r="G546" s="8">
        <f>G547</f>
        <v>14879.5</v>
      </c>
      <c r="H546" s="90">
        <f t="shared" si="111"/>
        <v>76.414067234313535</v>
      </c>
    </row>
    <row r="547" spans="1:8" ht="25.5" outlineLevel="7">
      <c r="A547" s="15" t="s">
        <v>205</v>
      </c>
      <c r="B547" s="16" t="s">
        <v>129</v>
      </c>
      <c r="C547" s="16" t="s">
        <v>230</v>
      </c>
      <c r="D547" s="15" t="s">
        <v>39</v>
      </c>
      <c r="E547" s="17" t="s">
        <v>331</v>
      </c>
      <c r="F547" s="8">
        <f>19230.8+214.9+25+1.5</f>
        <v>19472.2</v>
      </c>
      <c r="G547" s="8">
        <v>14879.5</v>
      </c>
      <c r="H547" s="90">
        <f t="shared" si="111"/>
        <v>76.414067234313535</v>
      </c>
    </row>
    <row r="548" spans="1:8" ht="51" outlineLevel="7">
      <c r="A548" s="15" t="s">
        <v>205</v>
      </c>
      <c r="B548" s="16" t="s">
        <v>129</v>
      </c>
      <c r="C548" s="16" t="s">
        <v>577</v>
      </c>
      <c r="D548" s="15"/>
      <c r="E548" s="17" t="s">
        <v>575</v>
      </c>
      <c r="F548" s="8">
        <f>F549</f>
        <v>67.900000000000006</v>
      </c>
      <c r="G548" s="8">
        <f>G549</f>
        <v>33.700000000000003</v>
      </c>
      <c r="H548" s="90">
        <f t="shared" si="111"/>
        <v>49.631811487481592</v>
      </c>
    </row>
    <row r="549" spans="1:8" ht="25.5" outlineLevel="7">
      <c r="A549" s="15" t="s">
        <v>205</v>
      </c>
      <c r="B549" s="16" t="s">
        <v>129</v>
      </c>
      <c r="C549" s="16" t="s">
        <v>577</v>
      </c>
      <c r="D549" s="15">
        <v>600</v>
      </c>
      <c r="E549" s="17" t="s">
        <v>331</v>
      </c>
      <c r="F549" s="8">
        <v>67.900000000000006</v>
      </c>
      <c r="G549" s="8">
        <v>33.700000000000003</v>
      </c>
      <c r="H549" s="90">
        <f t="shared" si="111"/>
        <v>49.631811487481592</v>
      </c>
    </row>
    <row r="550" spans="1:8" ht="51" outlineLevel="7">
      <c r="A550" s="15" t="s">
        <v>205</v>
      </c>
      <c r="B550" s="16" t="s">
        <v>129</v>
      </c>
      <c r="C550" s="16" t="s">
        <v>149</v>
      </c>
      <c r="D550" s="15"/>
      <c r="E550" s="17" t="s">
        <v>287</v>
      </c>
      <c r="F550" s="8">
        <f>F551</f>
        <v>20</v>
      </c>
      <c r="G550" s="8">
        <f t="shared" ref="G550" si="114">G551</f>
        <v>0</v>
      </c>
      <c r="H550" s="90">
        <f t="shared" si="111"/>
        <v>0</v>
      </c>
    </row>
    <row r="551" spans="1:8" ht="25.5" outlineLevel="7">
      <c r="A551" s="15" t="s">
        <v>205</v>
      </c>
      <c r="B551" s="16" t="s">
        <v>129</v>
      </c>
      <c r="C551" s="16" t="s">
        <v>157</v>
      </c>
      <c r="D551" s="15"/>
      <c r="E551" s="17" t="s">
        <v>442</v>
      </c>
      <c r="F551" s="8">
        <f>F552</f>
        <v>20</v>
      </c>
      <c r="G551" s="8">
        <f t="shared" ref="G551" si="115">G552</f>
        <v>0</v>
      </c>
      <c r="H551" s="90">
        <f t="shared" si="111"/>
        <v>0</v>
      </c>
    </row>
    <row r="552" spans="1:8" ht="38.25" outlineLevel="7">
      <c r="A552" s="15" t="s">
        <v>205</v>
      </c>
      <c r="B552" s="16" t="s">
        <v>129</v>
      </c>
      <c r="C552" s="16" t="s">
        <v>206</v>
      </c>
      <c r="D552" s="15"/>
      <c r="E552" s="17" t="s">
        <v>713</v>
      </c>
      <c r="F552" s="8">
        <f>F553</f>
        <v>20</v>
      </c>
      <c r="G552" s="8">
        <f t="shared" ref="G552" si="116">G553</f>
        <v>0</v>
      </c>
      <c r="H552" s="90">
        <f t="shared" si="111"/>
        <v>0</v>
      </c>
    </row>
    <row r="553" spans="1:8" ht="25.5" outlineLevel="7">
      <c r="A553" s="15" t="s">
        <v>205</v>
      </c>
      <c r="B553" s="16" t="s">
        <v>129</v>
      </c>
      <c r="C553" s="16" t="s">
        <v>207</v>
      </c>
      <c r="D553" s="15"/>
      <c r="E553" s="17" t="s">
        <v>714</v>
      </c>
      <c r="F553" s="8">
        <f>F554</f>
        <v>20</v>
      </c>
      <c r="G553" s="8">
        <f t="shared" ref="G553" si="117">G554</f>
        <v>0</v>
      </c>
      <c r="H553" s="90">
        <f t="shared" si="111"/>
        <v>0</v>
      </c>
    </row>
    <row r="554" spans="1:8" ht="25.5" outlineLevel="7">
      <c r="A554" s="15" t="s">
        <v>205</v>
      </c>
      <c r="B554" s="16" t="s">
        <v>129</v>
      </c>
      <c r="C554" s="16" t="s">
        <v>207</v>
      </c>
      <c r="D554" s="15" t="s">
        <v>39</v>
      </c>
      <c r="E554" s="17" t="s">
        <v>331</v>
      </c>
      <c r="F554" s="8">
        <v>20</v>
      </c>
      <c r="G554" s="8">
        <v>0</v>
      </c>
      <c r="H554" s="90">
        <f t="shared" si="111"/>
        <v>0</v>
      </c>
    </row>
    <row r="555" spans="1:8" outlineLevel="2">
      <c r="A555" s="15" t="s">
        <v>205</v>
      </c>
      <c r="B555" s="16" t="s">
        <v>231</v>
      </c>
      <c r="C555" s="16"/>
      <c r="D555" s="15"/>
      <c r="E555" s="17" t="s">
        <v>299</v>
      </c>
      <c r="F555" s="8">
        <f>F556</f>
        <v>3059.0000000000005</v>
      </c>
      <c r="G555" s="8">
        <f t="shared" ref="G555:G557" si="118">G556</f>
        <v>1730.7</v>
      </c>
      <c r="H555" s="90">
        <f t="shared" si="111"/>
        <v>56.577312847335726</v>
      </c>
    </row>
    <row r="556" spans="1:8" ht="38.25" outlineLevel="3">
      <c r="A556" s="15" t="s">
        <v>205</v>
      </c>
      <c r="B556" s="16" t="s">
        <v>231</v>
      </c>
      <c r="C556" s="16" t="s">
        <v>209</v>
      </c>
      <c r="D556" s="15"/>
      <c r="E556" s="17" t="s">
        <v>298</v>
      </c>
      <c r="F556" s="8">
        <f>F557</f>
        <v>3059.0000000000005</v>
      </c>
      <c r="G556" s="8">
        <f t="shared" si="118"/>
        <v>1730.7</v>
      </c>
      <c r="H556" s="90">
        <f t="shared" si="111"/>
        <v>56.577312847335726</v>
      </c>
    </row>
    <row r="557" spans="1:8" ht="51" outlineLevel="4">
      <c r="A557" s="15" t="s">
        <v>205</v>
      </c>
      <c r="B557" s="16" t="s">
        <v>231</v>
      </c>
      <c r="C557" s="16" t="s">
        <v>232</v>
      </c>
      <c r="D557" s="15"/>
      <c r="E557" s="17" t="s">
        <v>531</v>
      </c>
      <c r="F557" s="8">
        <f>F558</f>
        <v>3059.0000000000005</v>
      </c>
      <c r="G557" s="8">
        <f t="shared" si="118"/>
        <v>1730.7</v>
      </c>
      <c r="H557" s="90">
        <f t="shared" si="111"/>
        <v>56.577312847335726</v>
      </c>
    </row>
    <row r="558" spans="1:8" ht="40.5" customHeight="1" outlineLevel="4">
      <c r="A558" s="15" t="s">
        <v>205</v>
      </c>
      <c r="B558" s="16" t="s">
        <v>231</v>
      </c>
      <c r="C558" s="16" t="s">
        <v>650</v>
      </c>
      <c r="D558" s="15"/>
      <c r="E558" s="17" t="s">
        <v>651</v>
      </c>
      <c r="F558" s="8">
        <f>F559</f>
        <v>3059.0000000000005</v>
      </c>
      <c r="G558" s="8">
        <f>G559</f>
        <v>1730.7</v>
      </c>
      <c r="H558" s="90">
        <f t="shared" si="111"/>
        <v>56.577312847335726</v>
      </c>
    </row>
    <row r="559" spans="1:8" ht="38.25" outlineLevel="6">
      <c r="A559" s="15" t="s">
        <v>205</v>
      </c>
      <c r="B559" s="16" t="s">
        <v>231</v>
      </c>
      <c r="C559" s="16" t="s">
        <v>686</v>
      </c>
      <c r="D559" s="15"/>
      <c r="E559" s="17" t="s">
        <v>510</v>
      </c>
      <c r="F559" s="8">
        <f>F560+F561+F562</f>
        <v>3059.0000000000005</v>
      </c>
      <c r="G559" s="8">
        <f t="shared" ref="G559" si="119">G560+G561+G562</f>
        <v>1730.7</v>
      </c>
      <c r="H559" s="90">
        <f t="shared" si="111"/>
        <v>56.577312847335726</v>
      </c>
    </row>
    <row r="560" spans="1:8" ht="63.75" outlineLevel="7">
      <c r="A560" s="15" t="s">
        <v>205</v>
      </c>
      <c r="B560" s="16" t="s">
        <v>231</v>
      </c>
      <c r="C560" s="16" t="s">
        <v>686</v>
      </c>
      <c r="D560" s="15" t="s">
        <v>6</v>
      </c>
      <c r="E560" s="17" t="s">
        <v>304</v>
      </c>
      <c r="F560" s="8">
        <f>2766.9-0.2</f>
        <v>2766.7000000000003</v>
      </c>
      <c r="G560" s="8">
        <v>1525.1</v>
      </c>
      <c r="H560" s="90">
        <f t="shared" si="111"/>
        <v>55.123432247804239</v>
      </c>
    </row>
    <row r="561" spans="1:8" ht="25.5" outlineLevel="7">
      <c r="A561" s="15" t="s">
        <v>205</v>
      </c>
      <c r="B561" s="16" t="s">
        <v>231</v>
      </c>
      <c r="C561" s="16" t="s">
        <v>686</v>
      </c>
      <c r="D561" s="15" t="s">
        <v>7</v>
      </c>
      <c r="E561" s="17" t="s">
        <v>305</v>
      </c>
      <c r="F561" s="8">
        <f>292.1-1.6-3.7-0.3-2.2-0.3-1.6</f>
        <v>282.39999999999998</v>
      </c>
      <c r="G561" s="8">
        <v>195.7</v>
      </c>
      <c r="H561" s="90">
        <f t="shared" si="111"/>
        <v>69.298866855524082</v>
      </c>
    </row>
    <row r="562" spans="1:8" outlineLevel="7">
      <c r="A562" s="15" t="s">
        <v>205</v>
      </c>
      <c r="B562" s="16" t="s">
        <v>231</v>
      </c>
      <c r="C562" s="16" t="s">
        <v>686</v>
      </c>
      <c r="D562" s="15">
        <v>800</v>
      </c>
      <c r="E562" s="17" t="s">
        <v>306</v>
      </c>
      <c r="F562" s="8">
        <f>1.6+3.7+0.3+2.2+0.3+1.8</f>
        <v>9.9000000000000021</v>
      </c>
      <c r="G562" s="8">
        <v>9.9</v>
      </c>
      <c r="H562" s="90">
        <f t="shared" si="111"/>
        <v>99.999999999999972</v>
      </c>
    </row>
    <row r="563" spans="1:8" outlineLevel="1">
      <c r="A563" s="15" t="s">
        <v>205</v>
      </c>
      <c r="B563" s="16" t="s">
        <v>202</v>
      </c>
      <c r="C563" s="16"/>
      <c r="D563" s="15"/>
      <c r="E563" s="17" t="s">
        <v>258</v>
      </c>
      <c r="F563" s="8">
        <f>F572+F564</f>
        <v>5576.1</v>
      </c>
      <c r="G563" s="8">
        <f>G572+G564</f>
        <v>4374.8</v>
      </c>
      <c r="H563" s="90">
        <f t="shared" si="111"/>
        <v>78.456268718279802</v>
      </c>
    </row>
    <row r="564" spans="1:8" outlineLevel="1">
      <c r="A564" s="15" t="s">
        <v>205</v>
      </c>
      <c r="B564" s="16" t="s">
        <v>629</v>
      </c>
      <c r="C564" s="16"/>
      <c r="D564" s="15"/>
      <c r="E564" s="17" t="s">
        <v>631</v>
      </c>
      <c r="F564" s="8">
        <f t="shared" ref="F564:G570" si="120">F565</f>
        <v>1828</v>
      </c>
      <c r="G564" s="8">
        <f t="shared" si="120"/>
        <v>1828</v>
      </c>
      <c r="H564" s="90">
        <f t="shared" si="111"/>
        <v>100</v>
      </c>
    </row>
    <row r="565" spans="1:8" ht="51" outlineLevel="1">
      <c r="A565" s="15" t="s">
        <v>205</v>
      </c>
      <c r="B565" s="16" t="s">
        <v>629</v>
      </c>
      <c r="C565" s="16" t="s">
        <v>234</v>
      </c>
      <c r="D565" s="15"/>
      <c r="E565" s="17" t="s">
        <v>301</v>
      </c>
      <c r="F565" s="8">
        <f t="shared" si="120"/>
        <v>1828</v>
      </c>
      <c r="G565" s="8">
        <f t="shared" si="120"/>
        <v>1828</v>
      </c>
      <c r="H565" s="90">
        <f t="shared" si="111"/>
        <v>100</v>
      </c>
    </row>
    <row r="566" spans="1:8" ht="25.5" outlineLevel="1">
      <c r="A566" s="15" t="s">
        <v>205</v>
      </c>
      <c r="B566" s="16" t="s">
        <v>629</v>
      </c>
      <c r="C566" s="16" t="s">
        <v>235</v>
      </c>
      <c r="D566" s="15"/>
      <c r="E566" s="17" t="s">
        <v>511</v>
      </c>
      <c r="F566" s="8">
        <f t="shared" si="120"/>
        <v>1828</v>
      </c>
      <c r="G566" s="8">
        <f t="shared" si="120"/>
        <v>1828</v>
      </c>
      <c r="H566" s="90">
        <f t="shared" si="111"/>
        <v>100</v>
      </c>
    </row>
    <row r="567" spans="1:8" ht="25.5" outlineLevel="1">
      <c r="A567" s="15" t="s">
        <v>205</v>
      </c>
      <c r="B567" s="16" t="s">
        <v>629</v>
      </c>
      <c r="C567" s="16" t="s">
        <v>630</v>
      </c>
      <c r="D567" s="15"/>
      <c r="E567" s="17" t="s">
        <v>632</v>
      </c>
      <c r="F567" s="8">
        <f>F570+F568</f>
        <v>1828</v>
      </c>
      <c r="G567" s="8">
        <f t="shared" ref="G567" si="121">G570+G568</f>
        <v>1828</v>
      </c>
      <c r="H567" s="90">
        <f t="shared" si="111"/>
        <v>100</v>
      </c>
    </row>
    <row r="568" spans="1:8" ht="63.75" outlineLevel="1">
      <c r="A568" s="15" t="s">
        <v>205</v>
      </c>
      <c r="B568" s="16" t="s">
        <v>629</v>
      </c>
      <c r="C568" s="16" t="s">
        <v>688</v>
      </c>
      <c r="D568" s="15"/>
      <c r="E568" s="17" t="s">
        <v>689</v>
      </c>
      <c r="F568" s="8">
        <f>F569</f>
        <v>1310</v>
      </c>
      <c r="G568" s="8">
        <f t="shared" ref="G568" si="122">G569</f>
        <v>1310</v>
      </c>
      <c r="H568" s="90">
        <f t="shared" si="111"/>
        <v>100</v>
      </c>
    </row>
    <row r="569" spans="1:8" ht="25.5" outlineLevel="1">
      <c r="A569" s="15" t="s">
        <v>205</v>
      </c>
      <c r="B569" s="16" t="s">
        <v>629</v>
      </c>
      <c r="C569" s="16" t="s">
        <v>688</v>
      </c>
      <c r="D569" s="15">
        <v>200</v>
      </c>
      <c r="E569" s="17" t="s">
        <v>305</v>
      </c>
      <c r="F569" s="8">
        <f>1500-190</f>
        <v>1310</v>
      </c>
      <c r="G569" s="8">
        <v>1310</v>
      </c>
      <c r="H569" s="90">
        <f t="shared" si="111"/>
        <v>100</v>
      </c>
    </row>
    <row r="570" spans="1:8" ht="76.5" outlineLevel="1">
      <c r="A570" s="15" t="s">
        <v>205</v>
      </c>
      <c r="B570" s="16" t="s">
        <v>629</v>
      </c>
      <c r="C570" s="16" t="s">
        <v>658</v>
      </c>
      <c r="D570" s="15"/>
      <c r="E570" s="17" t="s">
        <v>645</v>
      </c>
      <c r="F570" s="8">
        <f t="shared" si="120"/>
        <v>518</v>
      </c>
      <c r="G570" s="8">
        <f t="shared" si="120"/>
        <v>518</v>
      </c>
      <c r="H570" s="90">
        <f t="shared" si="111"/>
        <v>100</v>
      </c>
    </row>
    <row r="571" spans="1:8" ht="25.5" outlineLevel="1">
      <c r="A571" s="15" t="s">
        <v>205</v>
      </c>
      <c r="B571" s="16" t="s">
        <v>629</v>
      </c>
      <c r="C571" s="16" t="s">
        <v>658</v>
      </c>
      <c r="D571" s="15">
        <v>200</v>
      </c>
      <c r="E571" s="17" t="s">
        <v>305</v>
      </c>
      <c r="F571" s="8">
        <f>211.3+383.9-69.6-7.6</f>
        <v>518</v>
      </c>
      <c r="G571" s="8">
        <v>518</v>
      </c>
      <c r="H571" s="90">
        <f t="shared" si="111"/>
        <v>100</v>
      </c>
    </row>
    <row r="572" spans="1:8" outlineLevel="2">
      <c r="A572" s="15" t="s">
        <v>205</v>
      </c>
      <c r="B572" s="16" t="s">
        <v>233</v>
      </c>
      <c r="C572" s="16"/>
      <c r="D572" s="15"/>
      <c r="E572" s="17" t="s">
        <v>300</v>
      </c>
      <c r="F572" s="8">
        <f>F573+F588</f>
        <v>3748.1</v>
      </c>
      <c r="G572" s="8">
        <f t="shared" ref="G572" si="123">G573+G588</f>
        <v>2546.8000000000002</v>
      </c>
      <c r="H572" s="90">
        <f t="shared" si="111"/>
        <v>67.949094207731918</v>
      </c>
    </row>
    <row r="573" spans="1:8" ht="51" outlineLevel="3">
      <c r="A573" s="15" t="s">
        <v>205</v>
      </c>
      <c r="B573" s="16" t="s">
        <v>233</v>
      </c>
      <c r="C573" s="16" t="s">
        <v>234</v>
      </c>
      <c r="D573" s="15"/>
      <c r="E573" s="17" t="s">
        <v>301</v>
      </c>
      <c r="F573" s="8">
        <f>F574+F582</f>
        <v>3698.1</v>
      </c>
      <c r="G573" s="8">
        <f>G574+G582</f>
        <v>2514.9</v>
      </c>
      <c r="H573" s="90">
        <f t="shared" si="111"/>
        <v>68.005191855277033</v>
      </c>
    </row>
    <row r="574" spans="1:8" ht="25.5" outlineLevel="4">
      <c r="A574" s="15" t="s">
        <v>205</v>
      </c>
      <c r="B574" s="16" t="s">
        <v>233</v>
      </c>
      <c r="C574" s="16" t="s">
        <v>235</v>
      </c>
      <c r="D574" s="15"/>
      <c r="E574" s="17" t="s">
        <v>511</v>
      </c>
      <c r="F574" s="8">
        <f>F575+F578</f>
        <v>1569.6</v>
      </c>
      <c r="G574" s="8">
        <f t="shared" ref="G574" si="124">G575+G578</f>
        <v>1299</v>
      </c>
      <c r="H574" s="90">
        <f t="shared" si="111"/>
        <v>82.759938837920501</v>
      </c>
    </row>
    <row r="575" spans="1:8" ht="76.5" outlineLevel="5">
      <c r="A575" s="15" t="s">
        <v>205</v>
      </c>
      <c r="B575" s="16" t="s">
        <v>233</v>
      </c>
      <c r="C575" s="16" t="s">
        <v>236</v>
      </c>
      <c r="D575" s="15"/>
      <c r="E575" s="17" t="s">
        <v>512</v>
      </c>
      <c r="F575" s="8">
        <f t="shared" ref="F575:G576" si="125">F576</f>
        <v>500</v>
      </c>
      <c r="G575" s="8">
        <f t="shared" si="125"/>
        <v>397.4</v>
      </c>
      <c r="H575" s="90">
        <f t="shared" si="111"/>
        <v>79.47999999999999</v>
      </c>
    </row>
    <row r="576" spans="1:8" ht="89.25" outlineLevel="6">
      <c r="A576" s="15" t="s">
        <v>205</v>
      </c>
      <c r="B576" s="16" t="s">
        <v>233</v>
      </c>
      <c r="C576" s="16" t="s">
        <v>237</v>
      </c>
      <c r="D576" s="15"/>
      <c r="E576" s="17" t="s">
        <v>513</v>
      </c>
      <c r="F576" s="8">
        <f t="shared" si="125"/>
        <v>500</v>
      </c>
      <c r="G576" s="8">
        <f t="shared" si="125"/>
        <v>397.4</v>
      </c>
      <c r="H576" s="90">
        <f t="shared" si="111"/>
        <v>79.47999999999999</v>
      </c>
    </row>
    <row r="577" spans="1:8" ht="25.5" outlineLevel="7">
      <c r="A577" s="15" t="s">
        <v>205</v>
      </c>
      <c r="B577" s="16" t="s">
        <v>233</v>
      </c>
      <c r="C577" s="16" t="s">
        <v>237</v>
      </c>
      <c r="D577" s="15" t="s">
        <v>7</v>
      </c>
      <c r="E577" s="17" t="s">
        <v>305</v>
      </c>
      <c r="F577" s="8">
        <v>500</v>
      </c>
      <c r="G577" s="8">
        <v>397.4</v>
      </c>
      <c r="H577" s="90">
        <f t="shared" si="111"/>
        <v>79.47999999999999</v>
      </c>
    </row>
    <row r="578" spans="1:8" ht="38.25" outlineLevel="5">
      <c r="A578" s="15" t="s">
        <v>205</v>
      </c>
      <c r="B578" s="16" t="s">
        <v>233</v>
      </c>
      <c r="C578" s="16" t="s">
        <v>238</v>
      </c>
      <c r="D578" s="15"/>
      <c r="E578" s="17" t="s">
        <v>515</v>
      </c>
      <c r="F578" s="8">
        <f t="shared" ref="F578:G578" si="126">F579</f>
        <v>1069.5999999999999</v>
      </c>
      <c r="G578" s="8">
        <f t="shared" si="126"/>
        <v>901.6</v>
      </c>
      <c r="H578" s="90">
        <f t="shared" si="111"/>
        <v>84.293193717277489</v>
      </c>
    </row>
    <row r="579" spans="1:8" ht="38.25" outlineLevel="6">
      <c r="A579" s="15" t="s">
        <v>205</v>
      </c>
      <c r="B579" s="16" t="s">
        <v>233</v>
      </c>
      <c r="C579" s="16" t="s">
        <v>239</v>
      </c>
      <c r="D579" s="15"/>
      <c r="E579" s="17" t="s">
        <v>516</v>
      </c>
      <c r="F579" s="8">
        <f>F581+F580</f>
        <v>1069.5999999999999</v>
      </c>
      <c r="G579" s="8">
        <f t="shared" ref="G579" si="127">G581+G580</f>
        <v>901.6</v>
      </c>
      <c r="H579" s="90">
        <f t="shared" si="111"/>
        <v>84.293193717277489</v>
      </c>
    </row>
    <row r="580" spans="1:8" ht="63.75" outlineLevel="6">
      <c r="A580" s="15" t="s">
        <v>205</v>
      </c>
      <c r="B580" s="16" t="s">
        <v>233</v>
      </c>
      <c r="C580" s="16" t="s">
        <v>239</v>
      </c>
      <c r="D580" s="15" t="s">
        <v>6</v>
      </c>
      <c r="E580" s="17" t="s">
        <v>304</v>
      </c>
      <c r="F580" s="8">
        <f>250+42.6</f>
        <v>292.60000000000002</v>
      </c>
      <c r="G580" s="8">
        <v>292.60000000000002</v>
      </c>
      <c r="H580" s="90">
        <f t="shared" si="111"/>
        <v>100</v>
      </c>
    </row>
    <row r="581" spans="1:8" ht="25.5" outlineLevel="7">
      <c r="A581" s="15" t="s">
        <v>205</v>
      </c>
      <c r="B581" s="16" t="s">
        <v>233</v>
      </c>
      <c r="C581" s="16" t="s">
        <v>239</v>
      </c>
      <c r="D581" s="15" t="s">
        <v>7</v>
      </c>
      <c r="E581" s="17" t="s">
        <v>305</v>
      </c>
      <c r="F581" s="8">
        <f>1000-250-42.6+69.6</f>
        <v>777</v>
      </c>
      <c r="G581" s="8">
        <v>609</v>
      </c>
      <c r="H581" s="90">
        <f t="shared" si="111"/>
        <v>78.378378378378372</v>
      </c>
    </row>
    <row r="582" spans="1:8" ht="25.5" outlineLevel="4">
      <c r="A582" s="15" t="s">
        <v>205</v>
      </c>
      <c r="B582" s="16" t="s">
        <v>233</v>
      </c>
      <c r="C582" s="16" t="s">
        <v>240</v>
      </c>
      <c r="D582" s="15"/>
      <c r="E582" s="17" t="s">
        <v>519</v>
      </c>
      <c r="F582" s="8">
        <f t="shared" ref="F582:G583" si="128">F583</f>
        <v>2128.5</v>
      </c>
      <c r="G582" s="8">
        <f t="shared" si="128"/>
        <v>1215.9000000000001</v>
      </c>
      <c r="H582" s="90">
        <f t="shared" si="111"/>
        <v>57.124735729386899</v>
      </c>
    </row>
    <row r="583" spans="1:8" ht="25.5" outlineLevel="5">
      <c r="A583" s="15" t="s">
        <v>205</v>
      </c>
      <c r="B583" s="16" t="s">
        <v>233</v>
      </c>
      <c r="C583" s="16" t="s">
        <v>241</v>
      </c>
      <c r="D583" s="15"/>
      <c r="E583" s="17" t="s">
        <v>520</v>
      </c>
      <c r="F583" s="8">
        <f t="shared" si="128"/>
        <v>2128.5</v>
      </c>
      <c r="G583" s="8">
        <f t="shared" si="128"/>
        <v>1215.9000000000001</v>
      </c>
      <c r="H583" s="90">
        <f t="shared" si="111"/>
        <v>57.124735729386899</v>
      </c>
    </row>
    <row r="584" spans="1:8" ht="25.5" outlineLevel="6">
      <c r="A584" s="15" t="s">
        <v>205</v>
      </c>
      <c r="B584" s="16" t="s">
        <v>233</v>
      </c>
      <c r="C584" s="16" t="s">
        <v>242</v>
      </c>
      <c r="D584" s="15"/>
      <c r="E584" s="17" t="s">
        <v>521</v>
      </c>
      <c r="F584" s="8">
        <f>F585+F586+F587</f>
        <v>2128.5</v>
      </c>
      <c r="G584" s="8">
        <f>G585+G586+G587</f>
        <v>1215.9000000000001</v>
      </c>
      <c r="H584" s="90">
        <f t="shared" si="111"/>
        <v>57.124735729386899</v>
      </c>
    </row>
    <row r="585" spans="1:8" ht="63.75" outlineLevel="7">
      <c r="A585" s="15" t="s">
        <v>205</v>
      </c>
      <c r="B585" s="16" t="s">
        <v>233</v>
      </c>
      <c r="C585" s="16" t="s">
        <v>242</v>
      </c>
      <c r="D585" s="15" t="s">
        <v>6</v>
      </c>
      <c r="E585" s="17" t="s">
        <v>304</v>
      </c>
      <c r="F585" s="8">
        <f>1153.9-1</f>
        <v>1152.9000000000001</v>
      </c>
      <c r="G585" s="8">
        <v>815.4</v>
      </c>
      <c r="H585" s="90">
        <f t="shared" si="111"/>
        <v>70.725995316159242</v>
      </c>
    </row>
    <row r="586" spans="1:8" ht="25.5" outlineLevel="7">
      <c r="A586" s="15" t="s">
        <v>205</v>
      </c>
      <c r="B586" s="16" t="s">
        <v>233</v>
      </c>
      <c r="C586" s="16" t="s">
        <v>242</v>
      </c>
      <c r="D586" s="15" t="s">
        <v>7</v>
      </c>
      <c r="E586" s="17" t="s">
        <v>305</v>
      </c>
      <c r="F586" s="8">
        <f>565+57+1+50.6</f>
        <v>673.6</v>
      </c>
      <c r="G586" s="8">
        <v>308.8</v>
      </c>
      <c r="H586" s="90">
        <f t="shared" si="111"/>
        <v>45.843230403800476</v>
      </c>
    </row>
    <row r="587" spans="1:8" outlineLevel="7">
      <c r="A587" s="15" t="s">
        <v>205</v>
      </c>
      <c r="B587" s="16" t="s">
        <v>233</v>
      </c>
      <c r="C587" s="16" t="s">
        <v>242</v>
      </c>
      <c r="D587" s="15">
        <v>800</v>
      </c>
      <c r="E587" s="17" t="s">
        <v>306</v>
      </c>
      <c r="F587" s="8">
        <v>302</v>
      </c>
      <c r="G587" s="8">
        <v>91.7</v>
      </c>
      <c r="H587" s="90">
        <f t="shared" si="111"/>
        <v>30.364238410596027</v>
      </c>
    </row>
    <row r="588" spans="1:8" ht="51" outlineLevel="3">
      <c r="A588" s="15" t="s">
        <v>205</v>
      </c>
      <c r="B588" s="16" t="s">
        <v>233</v>
      </c>
      <c r="C588" s="16" t="s">
        <v>149</v>
      </c>
      <c r="D588" s="15"/>
      <c r="E588" s="17" t="s">
        <v>287</v>
      </c>
      <c r="F588" s="8">
        <f t="shared" ref="F588:G591" si="129">F589</f>
        <v>50</v>
      </c>
      <c r="G588" s="8">
        <f t="shared" si="129"/>
        <v>31.9</v>
      </c>
      <c r="H588" s="90">
        <f t="shared" si="111"/>
        <v>63.800000000000004</v>
      </c>
    </row>
    <row r="589" spans="1:8" ht="25.5" outlineLevel="4">
      <c r="A589" s="15" t="s">
        <v>205</v>
      </c>
      <c r="B589" s="16" t="s">
        <v>233</v>
      </c>
      <c r="C589" s="16" t="s">
        <v>157</v>
      </c>
      <c r="D589" s="15"/>
      <c r="E589" s="17" t="s">
        <v>442</v>
      </c>
      <c r="F589" s="8">
        <f t="shared" si="129"/>
        <v>50</v>
      </c>
      <c r="G589" s="8">
        <f t="shared" si="129"/>
        <v>31.9</v>
      </c>
      <c r="H589" s="90">
        <f t="shared" si="111"/>
        <v>63.800000000000004</v>
      </c>
    </row>
    <row r="590" spans="1:8" ht="38.25" outlineLevel="5">
      <c r="A590" s="15" t="s">
        <v>205</v>
      </c>
      <c r="B590" s="16" t="s">
        <v>233</v>
      </c>
      <c r="C590" s="16" t="s">
        <v>206</v>
      </c>
      <c r="D590" s="15"/>
      <c r="E590" s="17" t="s">
        <v>482</v>
      </c>
      <c r="F590" s="8">
        <f t="shared" si="129"/>
        <v>50</v>
      </c>
      <c r="G590" s="8">
        <f t="shared" si="129"/>
        <v>31.9</v>
      </c>
      <c r="H590" s="90">
        <f t="shared" si="111"/>
        <v>63.800000000000004</v>
      </c>
    </row>
    <row r="591" spans="1:8" ht="25.5" outlineLevel="6">
      <c r="A591" s="15" t="s">
        <v>205</v>
      </c>
      <c r="B591" s="16" t="s">
        <v>233</v>
      </c>
      <c r="C591" s="16" t="s">
        <v>207</v>
      </c>
      <c r="D591" s="15"/>
      <c r="E591" s="17" t="s">
        <v>483</v>
      </c>
      <c r="F591" s="8">
        <f t="shared" si="129"/>
        <v>50</v>
      </c>
      <c r="G591" s="8">
        <f t="shared" si="129"/>
        <v>31.9</v>
      </c>
      <c r="H591" s="90">
        <f t="shared" ref="H591:H600" si="130">G591/F591*100</f>
        <v>63.800000000000004</v>
      </c>
    </row>
    <row r="592" spans="1:8" ht="63.75" outlineLevel="7">
      <c r="A592" s="15" t="s">
        <v>205</v>
      </c>
      <c r="B592" s="16" t="s">
        <v>233</v>
      </c>
      <c r="C592" s="16" t="s">
        <v>207</v>
      </c>
      <c r="D592" s="15">
        <v>100</v>
      </c>
      <c r="E592" s="17" t="s">
        <v>304</v>
      </c>
      <c r="F592" s="8">
        <v>50</v>
      </c>
      <c r="G592" s="8">
        <v>31.9</v>
      </c>
      <c r="H592" s="90">
        <f t="shared" si="130"/>
        <v>63.800000000000004</v>
      </c>
    </row>
    <row r="593" spans="1:9" s="3" customFormat="1" ht="25.5">
      <c r="A593" s="20" t="s">
        <v>243</v>
      </c>
      <c r="B593" s="45"/>
      <c r="C593" s="45"/>
      <c r="D593" s="20"/>
      <c r="E593" s="21" t="s">
        <v>249</v>
      </c>
      <c r="F593" s="7">
        <f t="shared" ref="F593:G597" si="131">F594</f>
        <v>928.7</v>
      </c>
      <c r="G593" s="7">
        <f t="shared" si="131"/>
        <v>634.79999999999995</v>
      </c>
      <c r="H593" s="89">
        <f t="shared" si="130"/>
        <v>68.353612576720138</v>
      </c>
      <c r="I593" s="71"/>
    </row>
    <row r="594" spans="1:9" outlineLevel="1">
      <c r="A594" s="15" t="s">
        <v>243</v>
      </c>
      <c r="B594" s="16" t="s">
        <v>1</v>
      </c>
      <c r="C594" s="16"/>
      <c r="D594" s="15"/>
      <c r="E594" s="17" t="s">
        <v>250</v>
      </c>
      <c r="F594" s="8">
        <f t="shared" si="131"/>
        <v>928.7</v>
      </c>
      <c r="G594" s="8">
        <f t="shared" si="131"/>
        <v>634.79999999999995</v>
      </c>
      <c r="H594" s="90">
        <f t="shared" si="130"/>
        <v>68.353612576720138</v>
      </c>
    </row>
    <row r="595" spans="1:9" ht="38.25" outlineLevel="2">
      <c r="A595" s="15" t="s">
        <v>243</v>
      </c>
      <c r="B595" s="16" t="s">
        <v>2</v>
      </c>
      <c r="C595" s="16"/>
      <c r="D595" s="15"/>
      <c r="E595" s="17" t="s">
        <v>259</v>
      </c>
      <c r="F595" s="8">
        <f t="shared" si="131"/>
        <v>928.7</v>
      </c>
      <c r="G595" s="8">
        <f t="shared" si="131"/>
        <v>634.79999999999995</v>
      </c>
      <c r="H595" s="90">
        <f t="shared" si="130"/>
        <v>68.353612576720138</v>
      </c>
    </row>
    <row r="596" spans="1:9" outlineLevel="3">
      <c r="A596" s="15" t="s">
        <v>243</v>
      </c>
      <c r="B596" s="16" t="s">
        <v>2</v>
      </c>
      <c r="C596" s="16" t="s">
        <v>3</v>
      </c>
      <c r="D596" s="15"/>
      <c r="E596" s="17" t="s">
        <v>260</v>
      </c>
      <c r="F596" s="8">
        <f t="shared" si="131"/>
        <v>928.7</v>
      </c>
      <c r="G596" s="8">
        <f t="shared" si="131"/>
        <v>634.79999999999995</v>
      </c>
      <c r="H596" s="90">
        <f t="shared" si="130"/>
        <v>68.353612576720138</v>
      </c>
    </row>
    <row r="597" spans="1:9" ht="38.25" outlineLevel="4">
      <c r="A597" s="15" t="s">
        <v>243</v>
      </c>
      <c r="B597" s="16" t="s">
        <v>2</v>
      </c>
      <c r="C597" s="16" t="s">
        <v>4</v>
      </c>
      <c r="D597" s="15"/>
      <c r="E597" s="17" t="s">
        <v>302</v>
      </c>
      <c r="F597" s="8">
        <f t="shared" si="131"/>
        <v>928.7</v>
      </c>
      <c r="G597" s="8">
        <f t="shared" si="131"/>
        <v>634.79999999999995</v>
      </c>
      <c r="H597" s="90">
        <f t="shared" si="130"/>
        <v>68.353612576720138</v>
      </c>
    </row>
    <row r="598" spans="1:9" ht="25.5" outlineLevel="6">
      <c r="A598" s="15" t="s">
        <v>243</v>
      </c>
      <c r="B598" s="16" t="s">
        <v>2</v>
      </c>
      <c r="C598" s="16" t="s">
        <v>244</v>
      </c>
      <c r="D598" s="15"/>
      <c r="E598" s="17" t="s">
        <v>249</v>
      </c>
      <c r="F598" s="8">
        <f>F599+F600</f>
        <v>928.7</v>
      </c>
      <c r="G598" s="8">
        <f>G599+G600</f>
        <v>634.79999999999995</v>
      </c>
      <c r="H598" s="90">
        <f t="shared" si="130"/>
        <v>68.353612576720138</v>
      </c>
    </row>
    <row r="599" spans="1:9" ht="63.75" outlineLevel="7">
      <c r="A599" s="29" t="s">
        <v>243</v>
      </c>
      <c r="B599" s="47" t="s">
        <v>2</v>
      </c>
      <c r="C599" s="47" t="s">
        <v>244</v>
      </c>
      <c r="D599" s="29" t="s">
        <v>6</v>
      </c>
      <c r="E599" s="30" t="s">
        <v>304</v>
      </c>
      <c r="F599" s="31">
        <v>927.7</v>
      </c>
      <c r="G599" s="31">
        <v>634.5</v>
      </c>
      <c r="H599" s="90">
        <f t="shared" si="130"/>
        <v>68.394955265710905</v>
      </c>
    </row>
    <row r="600" spans="1:9" ht="12.75" customHeight="1">
      <c r="A600" s="40" t="s">
        <v>243</v>
      </c>
      <c r="B600" s="48" t="s">
        <v>2</v>
      </c>
      <c r="C600" s="48" t="s">
        <v>244</v>
      </c>
      <c r="D600" s="40">
        <v>200</v>
      </c>
      <c r="E600" s="61" t="s">
        <v>305</v>
      </c>
      <c r="F600" s="60">
        <v>1</v>
      </c>
      <c r="G600" s="60">
        <v>0.3</v>
      </c>
      <c r="H600" s="90">
        <f t="shared" si="130"/>
        <v>30</v>
      </c>
    </row>
    <row r="601" spans="1:9" ht="12.75" customHeight="1">
      <c r="A601" s="24"/>
      <c r="B601" s="49"/>
      <c r="C601" s="49"/>
      <c r="D601" s="24"/>
      <c r="E601" s="24"/>
      <c r="F601" s="5"/>
      <c r="G601" s="5"/>
      <c r="H601" s="13"/>
    </row>
    <row r="602" spans="1:9" ht="15.2" customHeight="1">
      <c r="E602" s="109"/>
      <c r="F602" s="110"/>
      <c r="G602" s="110"/>
      <c r="H602" s="110"/>
    </row>
  </sheetData>
  <mergeCells count="19">
    <mergeCell ref="D11:D12"/>
    <mergeCell ref="E11:E12"/>
    <mergeCell ref="F11:F12"/>
    <mergeCell ref="E602:H602"/>
    <mergeCell ref="E1:H1"/>
    <mergeCell ref="E2:H2"/>
    <mergeCell ref="E3:H3"/>
    <mergeCell ref="E4:H4"/>
    <mergeCell ref="E5:H5"/>
    <mergeCell ref="E6:H6"/>
    <mergeCell ref="E7:H7"/>
    <mergeCell ref="E8:H8"/>
    <mergeCell ref="A9:H9"/>
    <mergeCell ref="E10:H10"/>
    <mergeCell ref="A11:A12"/>
    <mergeCell ref="G11:G12"/>
    <mergeCell ref="H11:H12"/>
    <mergeCell ref="B11:B12"/>
    <mergeCell ref="C11:C12"/>
  </mergeCells>
  <pageMargins left="0.78740157480314965" right="0.59055118110236227" top="0.59055118110236227" bottom="0.59055118110236227" header="0.39370078740157483" footer="0.51181102362204722"/>
  <pageSetup paperSize="9" scale="74"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DateInfo&gt;&#10;    &lt;string&gt;01.01.2019&lt;/string&gt;&#10;    &lt;string&gt;31.07.2019&lt;/string&gt;&#10;  &lt;/DateInfo&gt;&#10;  &lt;Code&gt;2455818_3B90MTOXQ&lt;/Code&gt;&#10;  &lt;ObjectCode&gt;SQUERY_ROSP_EXP&lt;/ObjectCode&gt;&#10;  &lt;DocName&gt;Роспись&lt;/DocName&gt;&#10;  &lt;VariantName&gt;Роспись&lt;/VariantName&gt;&#10;  &lt;VariantLink&gt;54832054&lt;/VariantLink&gt;&#10;  &lt;SvodReportLink xsi:nil=&quot;true&quot; /&gt;&#10;  &lt;ReportLink&gt;126921&lt;/ReportLink&gt;&#10;  &lt;Note&gt;01.01.2019 - 31.07.2019&#10;&lt;/Note&gt;&#10;  &lt;SilentMode&gt;false&lt;/SilentMode&gt;&#10;&lt;/ShortPrimaryServiceReportArguments&gt;"/>
  </Parameters>
</MailMerge>
</file>

<file path=customXml/itemProps1.xml><?xml version="1.0" encoding="utf-8"?>
<ds:datastoreItem xmlns:ds="http://schemas.openxmlformats.org/officeDocument/2006/customXml" ds:itemID="{9D838BA6-A10D-4BF6-A12A-C4C83E2D914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 3 РП</vt:lpstr>
      <vt:lpstr>ведомственная</vt:lpstr>
      <vt:lpstr>'№ 3 РП'!Область_печати</vt:lpstr>
      <vt:lpstr>ведомственная!Область_печати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Сотрудник-ПК\Сотрудник</dc:creator>
  <cp:lastModifiedBy>BUDGET4</cp:lastModifiedBy>
  <cp:lastPrinted>2022-10-20T05:49:52Z</cp:lastPrinted>
  <dcterms:created xsi:type="dcterms:W3CDTF">2019-07-11T08:02:15Z</dcterms:created>
  <dcterms:modified xsi:type="dcterms:W3CDTF">2022-10-20T05:50:53Z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Роспись</vt:lpwstr>
  </property>
  <property fmtid="{D5CDD505-2E9C-101B-9397-08002B2CF9AE}" pid="3" name="Версия клиента">
    <vt:lpwstr>19.1.24.6170</vt:lpwstr>
  </property>
  <property fmtid="{D5CDD505-2E9C-101B-9397-08002B2CF9AE}" pid="4" name="Версия базы">
    <vt:lpwstr>19.1.1766.12590777</vt:lpwstr>
  </property>
  <property fmtid="{D5CDD505-2E9C-101B-9397-08002B2CF9AE}" pid="5" name="Тип сервера">
    <vt:lpwstr>MSSQL</vt:lpwstr>
  </property>
  <property fmtid="{D5CDD505-2E9C-101B-9397-08002B2CF9AE}" pid="6" name="Сервер">
    <vt:lpwstr>kshnwins01\ksdb</vt:lpwstr>
  </property>
  <property fmtid="{D5CDD505-2E9C-101B-9397-08002B2CF9AE}" pid="7" name="База">
    <vt:lpwstr>bks_2019_mo</vt:lpwstr>
  </property>
  <property fmtid="{D5CDD505-2E9C-101B-9397-08002B2CF9AE}" pid="8" name="Пользователь">
    <vt:lpwstr>лубова</vt:lpwstr>
  </property>
  <property fmtid="{D5CDD505-2E9C-101B-9397-08002B2CF9AE}" pid="9" name="Шаблон">
    <vt:lpwstr>sqr_rosp_exp2016.xlt</vt:lpwstr>
  </property>
  <property fmtid="{D5CDD505-2E9C-101B-9397-08002B2CF9AE}" pid="10" name="Имя варианта">
    <vt:lpwstr>Роспись</vt:lpwstr>
  </property>
  <property fmtid="{D5CDD505-2E9C-101B-9397-08002B2CF9AE}" pid="11" name="Код отчета">
    <vt:lpwstr>SYS_2452562_0SD0T4SKN</vt:lpwstr>
  </property>
  <property fmtid="{D5CDD505-2E9C-101B-9397-08002B2CF9AE}" pid="12" name="Локальная база">
    <vt:lpwstr>не используется</vt:lpwstr>
  </property>
</Properties>
</file>