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200" windowHeight="12180"/>
  </bookViews>
  <sheets>
    <sheet name="№ 3 РП" sheetId="5" r:id="rId1"/>
    <sheet name="№ 4ведомственная" sheetId="2" r:id="rId2"/>
  </sheets>
  <definedNames>
    <definedName name="_xlnm.Print_Titles" localSheetId="0">'№ 3 РП'!$13:$13</definedName>
    <definedName name="_xlnm.Print_Titles" localSheetId="1">'№ 4ведомственная'!$12:$12</definedName>
    <definedName name="_xlnm.Print_Area" localSheetId="0">'№ 3 РП'!$A$1:$E$529</definedName>
    <definedName name="_xlnm.Print_Area" localSheetId="1">'№ 4ведомственная'!$A$1:$H$614</definedName>
  </definedNames>
  <calcPr calcId="145621" concurrentCalc="0"/>
</workbook>
</file>

<file path=xl/calcChain.xml><?xml version="1.0" encoding="utf-8"?>
<calcChain xmlns="http://schemas.openxmlformats.org/spreadsheetml/2006/main">
  <c r="G29" i="2" l="1"/>
  <c r="G28" i="2"/>
  <c r="G27" i="2"/>
  <c r="G26" i="2"/>
  <c r="G25" i="2"/>
  <c r="D17" i="5"/>
  <c r="G35" i="2"/>
  <c r="G34" i="2"/>
  <c r="G33" i="2"/>
  <c r="G40" i="2"/>
  <c r="G39" i="2"/>
  <c r="G38" i="2"/>
  <c r="G32" i="2"/>
  <c r="G31" i="2"/>
  <c r="D23" i="5"/>
  <c r="G48" i="2"/>
  <c r="G47" i="2"/>
  <c r="G46" i="2"/>
  <c r="G45" i="2"/>
  <c r="G44" i="2"/>
  <c r="D37" i="5"/>
  <c r="G20" i="2"/>
  <c r="G19" i="2"/>
  <c r="G18" i="2"/>
  <c r="G17" i="2"/>
  <c r="G610" i="2"/>
  <c r="G609" i="2"/>
  <c r="G608" i="2"/>
  <c r="G607" i="2"/>
  <c r="D43" i="5"/>
  <c r="G53" i="2"/>
  <c r="G52" i="2"/>
  <c r="G51" i="2"/>
  <c r="G50" i="2"/>
  <c r="D52" i="5"/>
  <c r="G59" i="2"/>
  <c r="G61" i="2"/>
  <c r="G63" i="2"/>
  <c r="G58" i="2"/>
  <c r="G57" i="2"/>
  <c r="G56" i="2"/>
  <c r="G68" i="2"/>
  <c r="G71" i="2"/>
  <c r="G67" i="2"/>
  <c r="G66" i="2"/>
  <c r="G75" i="2"/>
  <c r="G77" i="2"/>
  <c r="G74" i="2"/>
  <c r="G80" i="2"/>
  <c r="G79" i="2"/>
  <c r="G73" i="2"/>
  <c r="G65" i="2"/>
  <c r="G85" i="2"/>
  <c r="G84" i="2"/>
  <c r="G83" i="2"/>
  <c r="G89" i="2"/>
  <c r="G88" i="2"/>
  <c r="G87" i="2"/>
  <c r="G82" i="2"/>
  <c r="G55" i="2"/>
  <c r="G342" i="2"/>
  <c r="G341" i="2"/>
  <c r="G340" i="2"/>
  <c r="G339" i="2"/>
  <c r="G338" i="2"/>
  <c r="D57" i="5"/>
  <c r="D16" i="5"/>
  <c r="F29" i="2"/>
  <c r="F28" i="2"/>
  <c r="F27" i="2"/>
  <c r="F26" i="2"/>
  <c r="F25" i="2"/>
  <c r="C17" i="5"/>
  <c r="F35" i="2"/>
  <c r="F34" i="2"/>
  <c r="F33" i="2"/>
  <c r="F42" i="2"/>
  <c r="F43" i="2"/>
  <c r="F40" i="2"/>
  <c r="F39" i="2"/>
  <c r="F38" i="2"/>
  <c r="F32" i="2"/>
  <c r="F31" i="2"/>
  <c r="C23" i="5"/>
  <c r="F48" i="2"/>
  <c r="F47" i="2"/>
  <c r="F46" i="2"/>
  <c r="F45" i="2"/>
  <c r="F44" i="2"/>
  <c r="C37" i="5"/>
  <c r="F20" i="2"/>
  <c r="F19" i="2"/>
  <c r="F18" i="2"/>
  <c r="F17" i="2"/>
  <c r="F610" i="2"/>
  <c r="F609" i="2"/>
  <c r="F608" i="2"/>
  <c r="F607" i="2"/>
  <c r="C43" i="5"/>
  <c r="F53" i="2"/>
  <c r="F52" i="2"/>
  <c r="F51" i="2"/>
  <c r="F50" i="2"/>
  <c r="C52" i="5"/>
  <c r="F59" i="2"/>
  <c r="F61" i="2"/>
  <c r="F63" i="2"/>
  <c r="F58" i="2"/>
  <c r="F57" i="2"/>
  <c r="F56" i="2"/>
  <c r="F68" i="2"/>
  <c r="F72" i="2"/>
  <c r="F71" i="2"/>
  <c r="F67" i="2"/>
  <c r="F66" i="2"/>
  <c r="F75" i="2"/>
  <c r="F77" i="2"/>
  <c r="F74" i="2"/>
  <c r="F80" i="2"/>
  <c r="F79" i="2"/>
  <c r="F73" i="2"/>
  <c r="F65" i="2"/>
  <c r="F85" i="2"/>
  <c r="F84" i="2"/>
  <c r="F83" i="2"/>
  <c r="F89" i="2"/>
  <c r="F88" i="2"/>
  <c r="F87" i="2"/>
  <c r="F82" i="2"/>
  <c r="F55" i="2"/>
  <c r="F343" i="2"/>
  <c r="F342" i="2"/>
  <c r="F341" i="2"/>
  <c r="F340" i="2"/>
  <c r="F339" i="2"/>
  <c r="F338" i="2"/>
  <c r="C57" i="5"/>
  <c r="C16" i="5"/>
  <c r="E16" i="5"/>
  <c r="E17" i="5"/>
  <c r="D22" i="5"/>
  <c r="D21" i="5"/>
  <c r="D20" i="5"/>
  <c r="D19" i="5"/>
  <c r="D18" i="5"/>
  <c r="C22" i="5"/>
  <c r="C21" i="5"/>
  <c r="C20" i="5"/>
  <c r="C19" i="5"/>
  <c r="C18" i="5"/>
  <c r="E18" i="5"/>
  <c r="E19" i="5"/>
  <c r="E20" i="5"/>
  <c r="E21" i="5"/>
  <c r="E22" i="5"/>
  <c r="E23" i="5"/>
  <c r="D28" i="5"/>
  <c r="D29" i="5"/>
  <c r="D27" i="5"/>
  <c r="D26" i="5"/>
  <c r="D25" i="5"/>
  <c r="D33" i="5"/>
  <c r="D34" i="5"/>
  <c r="D35" i="5"/>
  <c r="D36" i="5"/>
  <c r="D32" i="5"/>
  <c r="D31" i="5"/>
  <c r="D30" i="5"/>
  <c r="D24" i="5"/>
  <c r="C28" i="5"/>
  <c r="C29" i="5"/>
  <c r="C27" i="5"/>
  <c r="C26" i="5"/>
  <c r="C25" i="5"/>
  <c r="C33" i="5"/>
  <c r="C34" i="5"/>
  <c r="C35" i="5"/>
  <c r="C36" i="5"/>
  <c r="C32" i="5"/>
  <c r="C31" i="5"/>
  <c r="C30" i="5"/>
  <c r="C24" i="5"/>
  <c r="E24" i="5"/>
  <c r="E25" i="5"/>
  <c r="E26" i="5"/>
  <c r="E27" i="5"/>
  <c r="E28" i="5"/>
  <c r="E29" i="5"/>
  <c r="E30" i="5"/>
  <c r="E31" i="5"/>
  <c r="E32" i="5"/>
  <c r="E33" i="5"/>
  <c r="E34" i="5"/>
  <c r="E35" i="5"/>
  <c r="E36" i="5"/>
  <c r="E37" i="5"/>
  <c r="D41" i="5"/>
  <c r="D40" i="5"/>
  <c r="D39" i="5"/>
  <c r="D38" i="5"/>
  <c r="C41" i="5"/>
  <c r="C40" i="5"/>
  <c r="C39" i="5"/>
  <c r="C38" i="5"/>
  <c r="E38" i="5"/>
  <c r="E39" i="5"/>
  <c r="E40" i="5"/>
  <c r="E41" i="5"/>
  <c r="E42" i="5"/>
  <c r="E43" i="5"/>
  <c r="D47" i="5"/>
  <c r="D48" i="5"/>
  <c r="D49" i="5"/>
  <c r="D46" i="5"/>
  <c r="D51" i="5"/>
  <c r="D50" i="5"/>
  <c r="D45" i="5"/>
  <c r="D44" i="5"/>
  <c r="C47" i="5"/>
  <c r="C48" i="5"/>
  <c r="C49" i="5"/>
  <c r="C46" i="5"/>
  <c r="C51" i="5"/>
  <c r="C50" i="5"/>
  <c r="C45" i="5"/>
  <c r="C44" i="5"/>
  <c r="E44" i="5"/>
  <c r="E45" i="5"/>
  <c r="E46" i="5"/>
  <c r="E47" i="5"/>
  <c r="E48" i="5"/>
  <c r="E49" i="5"/>
  <c r="E50" i="5"/>
  <c r="E51" i="5"/>
  <c r="E52" i="5"/>
  <c r="D56" i="5"/>
  <c r="D55" i="5"/>
  <c r="D54" i="5"/>
  <c r="D53" i="5"/>
  <c r="C56" i="5"/>
  <c r="C55" i="5"/>
  <c r="C54" i="5"/>
  <c r="C53" i="5"/>
  <c r="E53" i="5"/>
  <c r="E54" i="5"/>
  <c r="E55" i="5"/>
  <c r="E56" i="5"/>
  <c r="E57" i="5"/>
  <c r="D62" i="5"/>
  <c r="D61" i="5"/>
  <c r="D60" i="5"/>
  <c r="D65" i="5"/>
  <c r="D64" i="5"/>
  <c r="D67" i="5"/>
  <c r="D66" i="5"/>
  <c r="D69" i="5"/>
  <c r="D68" i="5"/>
  <c r="D63" i="5"/>
  <c r="D59" i="5"/>
  <c r="D73" i="5"/>
  <c r="D72" i="5"/>
  <c r="D71" i="5"/>
  <c r="D70" i="5"/>
  <c r="D58" i="5"/>
  <c r="C62" i="5"/>
  <c r="C61" i="5"/>
  <c r="C60" i="5"/>
  <c r="C65" i="5"/>
  <c r="C64" i="5"/>
  <c r="C67" i="5"/>
  <c r="C66" i="5"/>
  <c r="C69" i="5"/>
  <c r="C68" i="5"/>
  <c r="C63" i="5"/>
  <c r="C59" i="5"/>
  <c r="C73" i="5"/>
  <c r="C72" i="5"/>
  <c r="C71" i="5"/>
  <c r="C70" i="5"/>
  <c r="C58" i="5"/>
  <c r="E58" i="5"/>
  <c r="E59" i="5"/>
  <c r="E60" i="5"/>
  <c r="E61" i="5"/>
  <c r="E62" i="5"/>
  <c r="E63" i="5"/>
  <c r="E64" i="5"/>
  <c r="E65" i="5"/>
  <c r="E66" i="5"/>
  <c r="E67" i="5"/>
  <c r="E68" i="5"/>
  <c r="E69" i="5"/>
  <c r="E70" i="5"/>
  <c r="E71" i="5"/>
  <c r="E72" i="5"/>
  <c r="E73" i="5"/>
  <c r="D78" i="5"/>
  <c r="D79" i="5"/>
  <c r="D77" i="5"/>
  <c r="D81" i="5"/>
  <c r="D80" i="5"/>
  <c r="D83" i="5"/>
  <c r="D84" i="5"/>
  <c r="D82" i="5"/>
  <c r="D76" i="5"/>
  <c r="D75" i="5"/>
  <c r="D88" i="5"/>
  <c r="D87" i="5"/>
  <c r="D90" i="5"/>
  <c r="D89" i="5"/>
  <c r="D86" i="5"/>
  <c r="D85" i="5"/>
  <c r="D74" i="5"/>
  <c r="C78" i="5"/>
  <c r="C79" i="5"/>
  <c r="C77" i="5"/>
  <c r="C81" i="5"/>
  <c r="C80" i="5"/>
  <c r="C83" i="5"/>
  <c r="C84" i="5"/>
  <c r="C82" i="5"/>
  <c r="C76" i="5"/>
  <c r="C75" i="5"/>
  <c r="C88" i="5"/>
  <c r="C87" i="5"/>
  <c r="C90" i="5"/>
  <c r="C89" i="5"/>
  <c r="C86" i="5"/>
  <c r="C85" i="5"/>
  <c r="C74" i="5"/>
  <c r="E74" i="5"/>
  <c r="E75" i="5"/>
  <c r="E76" i="5"/>
  <c r="E77" i="5"/>
  <c r="E78" i="5"/>
  <c r="E79" i="5"/>
  <c r="E80" i="5"/>
  <c r="E81" i="5"/>
  <c r="E82" i="5"/>
  <c r="E83" i="5"/>
  <c r="E84" i="5"/>
  <c r="E85" i="5"/>
  <c r="E86" i="5"/>
  <c r="E87" i="5"/>
  <c r="E88" i="5"/>
  <c r="E89" i="5"/>
  <c r="E90" i="5"/>
  <c r="D95" i="5"/>
  <c r="D94" i="5"/>
  <c r="D93" i="5"/>
  <c r="D98" i="5"/>
  <c r="D97" i="5"/>
  <c r="D92" i="5"/>
  <c r="D91" i="5"/>
  <c r="C95" i="5"/>
  <c r="C94" i="5"/>
  <c r="C93" i="5"/>
  <c r="C98" i="5"/>
  <c r="C97" i="5"/>
  <c r="C92" i="5"/>
  <c r="C91" i="5"/>
  <c r="E91" i="5"/>
  <c r="E92" i="5"/>
  <c r="E93" i="5"/>
  <c r="E94" i="5"/>
  <c r="E95" i="5"/>
  <c r="D96" i="5"/>
  <c r="C96" i="5"/>
  <c r="E96" i="5"/>
  <c r="E97" i="5"/>
  <c r="E98" i="5"/>
  <c r="D103" i="5"/>
  <c r="D102" i="5"/>
  <c r="D101" i="5"/>
  <c r="D106" i="5"/>
  <c r="D105" i="5"/>
  <c r="D104" i="5"/>
  <c r="D100" i="5"/>
  <c r="D110" i="5"/>
  <c r="D109" i="5"/>
  <c r="D108" i="5"/>
  <c r="D113" i="5"/>
  <c r="D112" i="5"/>
  <c r="D111" i="5"/>
  <c r="D107" i="5"/>
  <c r="D117" i="5"/>
  <c r="D116" i="5"/>
  <c r="D115" i="5"/>
  <c r="D120" i="5"/>
  <c r="D119" i="5"/>
  <c r="D118" i="5"/>
  <c r="D114" i="5"/>
  <c r="D99" i="5"/>
  <c r="C103" i="5"/>
  <c r="C102" i="5"/>
  <c r="C101" i="5"/>
  <c r="C106" i="5"/>
  <c r="C105" i="5"/>
  <c r="C104" i="5"/>
  <c r="C100" i="5"/>
  <c r="C110" i="5"/>
  <c r="C109" i="5"/>
  <c r="C108" i="5"/>
  <c r="C113" i="5"/>
  <c r="C112" i="5"/>
  <c r="C111" i="5"/>
  <c r="C107" i="5"/>
  <c r="C117" i="5"/>
  <c r="C116" i="5"/>
  <c r="C115" i="5"/>
  <c r="C120" i="5"/>
  <c r="C119" i="5"/>
  <c r="C118" i="5"/>
  <c r="C114" i="5"/>
  <c r="C99" i="5"/>
  <c r="E99" i="5"/>
  <c r="E100" i="5"/>
  <c r="E101" i="5"/>
  <c r="E102" i="5"/>
  <c r="E103" i="5"/>
  <c r="E104" i="5"/>
  <c r="E105" i="5"/>
  <c r="E106" i="5"/>
  <c r="E107" i="5"/>
  <c r="E108" i="5"/>
  <c r="E109" i="5"/>
  <c r="E110" i="5"/>
  <c r="E111" i="5"/>
  <c r="E112" i="5"/>
  <c r="E113" i="5"/>
  <c r="E114" i="5"/>
  <c r="E115" i="5"/>
  <c r="E116" i="5"/>
  <c r="E117" i="5"/>
  <c r="E118" i="5"/>
  <c r="E119" i="5"/>
  <c r="E120" i="5"/>
  <c r="D124" i="5"/>
  <c r="D125" i="5"/>
  <c r="D126" i="5"/>
  <c r="D123" i="5"/>
  <c r="D122" i="5"/>
  <c r="D121" i="5"/>
  <c r="C124" i="5"/>
  <c r="C125" i="5"/>
  <c r="C126" i="5"/>
  <c r="C123" i="5"/>
  <c r="C122" i="5"/>
  <c r="C121" i="5"/>
  <c r="E121" i="5"/>
  <c r="E122" i="5"/>
  <c r="E123" i="5"/>
  <c r="E124" i="5"/>
  <c r="E125" i="5"/>
  <c r="E126" i="5"/>
  <c r="G96" i="2"/>
  <c r="G95" i="2"/>
  <c r="G94" i="2"/>
  <c r="G93" i="2"/>
  <c r="G92" i="2"/>
  <c r="D128" i="5"/>
  <c r="G107" i="2"/>
  <c r="G106" i="2"/>
  <c r="G105" i="2"/>
  <c r="G111" i="2"/>
  <c r="G113" i="2"/>
  <c r="G115" i="2"/>
  <c r="G117" i="2"/>
  <c r="G119" i="2"/>
  <c r="G110" i="2"/>
  <c r="G122" i="2"/>
  <c r="G121" i="2"/>
  <c r="G109" i="2"/>
  <c r="G102" i="2"/>
  <c r="G101" i="2"/>
  <c r="G100" i="2"/>
  <c r="G99" i="2"/>
  <c r="G98" i="2"/>
  <c r="D141" i="5"/>
  <c r="G128" i="2"/>
  <c r="G127" i="2"/>
  <c r="G131" i="2"/>
  <c r="G130" i="2"/>
  <c r="G126" i="2"/>
  <c r="G125" i="2"/>
  <c r="G136" i="2"/>
  <c r="G135" i="2"/>
  <c r="G134" i="2"/>
  <c r="G133" i="2"/>
  <c r="G124" i="2"/>
  <c r="D162" i="5"/>
  <c r="D127" i="5"/>
  <c r="F96" i="2"/>
  <c r="F95" i="2"/>
  <c r="F94" i="2"/>
  <c r="F93" i="2"/>
  <c r="F92" i="2"/>
  <c r="C128" i="5"/>
  <c r="F107" i="2"/>
  <c r="F106" i="2"/>
  <c r="F105" i="2"/>
  <c r="F111" i="2"/>
  <c r="F113" i="2"/>
  <c r="F115" i="2"/>
  <c r="F117" i="2"/>
  <c r="F119" i="2"/>
  <c r="F110" i="2"/>
  <c r="F122" i="2"/>
  <c r="F121" i="2"/>
  <c r="F109" i="2"/>
  <c r="F102" i="2"/>
  <c r="F101" i="2"/>
  <c r="F100" i="2"/>
  <c r="F99" i="2"/>
  <c r="F98" i="2"/>
  <c r="C141" i="5"/>
  <c r="F128" i="2"/>
  <c r="F127" i="2"/>
  <c r="F131" i="2"/>
  <c r="F130" i="2"/>
  <c r="F126" i="2"/>
  <c r="F125" i="2"/>
  <c r="F136" i="2"/>
  <c r="F135" i="2"/>
  <c r="F134" i="2"/>
  <c r="F133" i="2"/>
  <c r="F124" i="2"/>
  <c r="C162" i="5"/>
  <c r="C127" i="5"/>
  <c r="E127" i="5"/>
  <c r="E128" i="5"/>
  <c r="D133" i="5"/>
  <c r="D134" i="5"/>
  <c r="D132" i="5"/>
  <c r="D131" i="5"/>
  <c r="D130" i="5"/>
  <c r="D129" i="5"/>
  <c r="C133" i="5"/>
  <c r="C134" i="5"/>
  <c r="C132" i="5"/>
  <c r="C131" i="5"/>
  <c r="C130" i="5"/>
  <c r="C129" i="5"/>
  <c r="E129" i="5"/>
  <c r="E130" i="5"/>
  <c r="E131" i="5"/>
  <c r="E132" i="5"/>
  <c r="E133" i="5"/>
  <c r="E134" i="5"/>
  <c r="D139" i="5"/>
  <c r="D140" i="5"/>
  <c r="D138" i="5"/>
  <c r="D137" i="5"/>
  <c r="D136" i="5"/>
  <c r="D135" i="5"/>
  <c r="C139" i="5"/>
  <c r="C140" i="5"/>
  <c r="C138" i="5"/>
  <c r="C137" i="5"/>
  <c r="C136" i="5"/>
  <c r="C135" i="5"/>
  <c r="E135" i="5"/>
  <c r="E136" i="5"/>
  <c r="E137" i="5"/>
  <c r="E138" i="5"/>
  <c r="E139" i="5"/>
  <c r="E140" i="5"/>
  <c r="E141" i="5"/>
  <c r="D146" i="5"/>
  <c r="D145" i="5"/>
  <c r="D144" i="5"/>
  <c r="D143" i="5"/>
  <c r="D150" i="5"/>
  <c r="D149" i="5"/>
  <c r="D152" i="5"/>
  <c r="D151" i="5"/>
  <c r="D154" i="5"/>
  <c r="D153" i="5"/>
  <c r="D156" i="5"/>
  <c r="D155" i="5"/>
  <c r="D158" i="5"/>
  <c r="D157" i="5"/>
  <c r="D148" i="5"/>
  <c r="D161" i="5"/>
  <c r="D160" i="5"/>
  <c r="D159" i="5"/>
  <c r="D147" i="5"/>
  <c r="D142" i="5"/>
  <c r="C146" i="5"/>
  <c r="C145" i="5"/>
  <c r="C144" i="5"/>
  <c r="C143" i="5"/>
  <c r="C150" i="5"/>
  <c r="C149" i="5"/>
  <c r="C152" i="5"/>
  <c r="C151" i="5"/>
  <c r="C154" i="5"/>
  <c r="C153" i="5"/>
  <c r="C156" i="5"/>
  <c r="C155" i="5"/>
  <c r="C158" i="5"/>
  <c r="C157" i="5"/>
  <c r="C148" i="5"/>
  <c r="C161" i="5"/>
  <c r="C160" i="5"/>
  <c r="C159" i="5"/>
  <c r="C147" i="5"/>
  <c r="C142" i="5"/>
  <c r="E142" i="5"/>
  <c r="E143" i="5"/>
  <c r="E144" i="5"/>
  <c r="E145" i="5"/>
  <c r="E146" i="5"/>
  <c r="E147" i="5"/>
  <c r="E148" i="5"/>
  <c r="E149" i="5"/>
  <c r="E150" i="5"/>
  <c r="E151" i="5"/>
  <c r="E152" i="5"/>
  <c r="E153" i="5"/>
  <c r="E154" i="5"/>
  <c r="E155" i="5"/>
  <c r="E156" i="5"/>
  <c r="E157" i="5"/>
  <c r="E158" i="5"/>
  <c r="E159" i="5"/>
  <c r="E160" i="5"/>
  <c r="E161" i="5"/>
  <c r="E162" i="5"/>
  <c r="G143" i="2"/>
  <c r="G145" i="2"/>
  <c r="G142" i="2"/>
  <c r="G141" i="2"/>
  <c r="G140" i="2"/>
  <c r="G139" i="2"/>
  <c r="D177" i="5"/>
  <c r="G151" i="2"/>
  <c r="G153" i="2"/>
  <c r="G155" i="2"/>
  <c r="G157" i="2"/>
  <c r="G150" i="2"/>
  <c r="G162" i="2"/>
  <c r="G160" i="2"/>
  <c r="G159" i="2"/>
  <c r="G167" i="2"/>
  <c r="G165" i="2"/>
  <c r="G164" i="2"/>
  <c r="G149" i="2"/>
  <c r="G171" i="2"/>
  <c r="G173" i="2"/>
  <c r="G170" i="2"/>
  <c r="G169" i="2"/>
  <c r="G148" i="2"/>
  <c r="G147" i="2"/>
  <c r="D183" i="5"/>
  <c r="G179" i="2"/>
  <c r="G178" i="2"/>
  <c r="G177" i="2"/>
  <c r="G176" i="2"/>
  <c r="G175" i="2"/>
  <c r="D214" i="5"/>
  <c r="D163" i="5"/>
  <c r="F143" i="2"/>
  <c r="F145" i="2"/>
  <c r="F142" i="2"/>
  <c r="F141" i="2"/>
  <c r="F140" i="2"/>
  <c r="F139" i="2"/>
  <c r="C177" i="5"/>
  <c r="F151" i="2"/>
  <c r="F154" i="2"/>
  <c r="F153" i="2"/>
  <c r="F156" i="2"/>
  <c r="F155" i="2"/>
  <c r="F158" i="2"/>
  <c r="F157" i="2"/>
  <c r="F150" i="2"/>
  <c r="F163" i="2"/>
  <c r="F162" i="2"/>
  <c r="F161" i="2"/>
  <c r="F160" i="2"/>
  <c r="F159" i="2"/>
  <c r="F168" i="2"/>
  <c r="F167" i="2"/>
  <c r="F166" i="2"/>
  <c r="F165" i="2"/>
  <c r="F164" i="2"/>
  <c r="F149" i="2"/>
  <c r="F172" i="2"/>
  <c r="F171" i="2"/>
  <c r="F174" i="2"/>
  <c r="F173" i="2"/>
  <c r="F170" i="2"/>
  <c r="F169" i="2"/>
  <c r="F148" i="2"/>
  <c r="F147" i="2"/>
  <c r="C183" i="5"/>
  <c r="F179" i="2"/>
  <c r="F178" i="2"/>
  <c r="F177" i="2"/>
  <c r="F176" i="2"/>
  <c r="F175" i="2"/>
  <c r="C214" i="5"/>
  <c r="C163" i="5"/>
  <c r="E163" i="5"/>
  <c r="D168" i="5"/>
  <c r="D167" i="5"/>
  <c r="D166" i="5"/>
  <c r="D171" i="5"/>
  <c r="D170" i="5"/>
  <c r="D169" i="5"/>
  <c r="D165" i="5"/>
  <c r="D164" i="5"/>
  <c r="C168" i="5"/>
  <c r="C167" i="5"/>
  <c r="C166" i="5"/>
  <c r="C171" i="5"/>
  <c r="C170" i="5"/>
  <c r="C169" i="5"/>
  <c r="C165" i="5"/>
  <c r="C164" i="5"/>
  <c r="E164" i="5"/>
  <c r="E165" i="5"/>
  <c r="E166" i="5"/>
  <c r="E167" i="5"/>
  <c r="E168" i="5"/>
  <c r="E169" i="5"/>
  <c r="E170" i="5"/>
  <c r="E171" i="5"/>
  <c r="D176" i="5"/>
  <c r="D175" i="5"/>
  <c r="D174" i="5"/>
  <c r="D173" i="5"/>
  <c r="D172" i="5"/>
  <c r="C176" i="5"/>
  <c r="C175" i="5"/>
  <c r="C174" i="5"/>
  <c r="C173" i="5"/>
  <c r="C172" i="5"/>
  <c r="E172" i="5"/>
  <c r="E173" i="5"/>
  <c r="E174" i="5"/>
  <c r="E175" i="5"/>
  <c r="E176" i="5"/>
  <c r="E177" i="5"/>
  <c r="D182" i="5"/>
  <c r="D181" i="5"/>
  <c r="D180" i="5"/>
  <c r="D179" i="5"/>
  <c r="D178" i="5"/>
  <c r="C182" i="5"/>
  <c r="C181" i="5"/>
  <c r="C180" i="5"/>
  <c r="C179" i="5"/>
  <c r="C178" i="5"/>
  <c r="E178" i="5"/>
  <c r="E179" i="5"/>
  <c r="E180" i="5"/>
  <c r="E181" i="5"/>
  <c r="E182" i="5"/>
  <c r="E183" i="5"/>
  <c r="D188" i="5"/>
  <c r="D187" i="5"/>
  <c r="D190" i="5"/>
  <c r="D189" i="5"/>
  <c r="D192" i="5"/>
  <c r="D191" i="5"/>
  <c r="D194" i="5"/>
  <c r="D193" i="5"/>
  <c r="D186" i="5"/>
  <c r="D197" i="5"/>
  <c r="D195" i="5"/>
  <c r="D200" i="5"/>
  <c r="D199" i="5"/>
  <c r="D198" i="5"/>
  <c r="D185" i="5"/>
  <c r="D204" i="5"/>
  <c r="D203" i="5"/>
  <c r="D206" i="5"/>
  <c r="D205" i="5"/>
  <c r="D202" i="5"/>
  <c r="D209" i="5"/>
  <c r="D208" i="5"/>
  <c r="D207" i="5"/>
  <c r="D201" i="5"/>
  <c r="D213" i="5"/>
  <c r="D212" i="5"/>
  <c r="D211" i="5"/>
  <c r="D210" i="5"/>
  <c r="D184" i="5"/>
  <c r="C188" i="5"/>
  <c r="C187" i="5"/>
  <c r="C190" i="5"/>
  <c r="C189" i="5"/>
  <c r="C192" i="5"/>
  <c r="C191" i="5"/>
  <c r="C194" i="5"/>
  <c r="C193" i="5"/>
  <c r="C186" i="5"/>
  <c r="C197" i="5"/>
  <c r="C195" i="5"/>
  <c r="C200" i="5"/>
  <c r="C199" i="5"/>
  <c r="C198" i="5"/>
  <c r="C185" i="5"/>
  <c r="C204" i="5"/>
  <c r="C203" i="5"/>
  <c r="C206" i="5"/>
  <c r="C205" i="5"/>
  <c r="C202" i="5"/>
  <c r="C209" i="5"/>
  <c r="C208" i="5"/>
  <c r="C207" i="5"/>
  <c r="C201" i="5"/>
  <c r="C213" i="5"/>
  <c r="C212" i="5"/>
  <c r="C211" i="5"/>
  <c r="C210" i="5"/>
  <c r="C184" i="5"/>
  <c r="E184" i="5"/>
  <c r="E185" i="5"/>
  <c r="E186" i="5"/>
  <c r="E187" i="5"/>
  <c r="E188" i="5"/>
  <c r="E189" i="5"/>
  <c r="E190" i="5"/>
  <c r="E191" i="5"/>
  <c r="E192" i="5"/>
  <c r="E193" i="5"/>
  <c r="E194" i="5"/>
  <c r="E195" i="5"/>
  <c r="D196" i="5"/>
  <c r="C196" i="5"/>
  <c r="E196" i="5"/>
  <c r="E197" i="5"/>
  <c r="E198" i="5"/>
  <c r="E199" i="5"/>
  <c r="E200" i="5"/>
  <c r="E201" i="5"/>
  <c r="E202" i="5"/>
  <c r="E203" i="5"/>
  <c r="E204" i="5"/>
  <c r="E205" i="5"/>
  <c r="E206" i="5"/>
  <c r="E207" i="5"/>
  <c r="E208" i="5"/>
  <c r="E209" i="5"/>
  <c r="E210" i="5"/>
  <c r="E211" i="5"/>
  <c r="E212" i="5"/>
  <c r="E213" i="5"/>
  <c r="E214" i="5"/>
  <c r="D219" i="5"/>
  <c r="D218" i="5"/>
  <c r="D221" i="5"/>
  <c r="D220" i="5"/>
  <c r="D217" i="5"/>
  <c r="D216" i="5"/>
  <c r="D215" i="5"/>
  <c r="C219" i="5"/>
  <c r="C218" i="5"/>
  <c r="C221" i="5"/>
  <c r="C220" i="5"/>
  <c r="C217" i="5"/>
  <c r="C216" i="5"/>
  <c r="C215" i="5"/>
  <c r="E215" i="5"/>
  <c r="E216" i="5"/>
  <c r="E217" i="5"/>
  <c r="E218" i="5"/>
  <c r="E219" i="5"/>
  <c r="E220" i="5"/>
  <c r="E221" i="5"/>
  <c r="D226" i="5"/>
  <c r="D225" i="5"/>
  <c r="D228" i="5"/>
  <c r="D227" i="5"/>
  <c r="D224" i="5"/>
  <c r="D223" i="5"/>
  <c r="D222" i="5"/>
  <c r="C226" i="5"/>
  <c r="C225" i="5"/>
  <c r="C228" i="5"/>
  <c r="C227" i="5"/>
  <c r="C224" i="5"/>
  <c r="C223" i="5"/>
  <c r="C222" i="5"/>
  <c r="E222" i="5"/>
  <c r="E223" i="5"/>
  <c r="E224" i="5"/>
  <c r="E225" i="5"/>
  <c r="E226" i="5"/>
  <c r="E227" i="5"/>
  <c r="E228" i="5"/>
  <c r="G186" i="2"/>
  <c r="G188" i="2"/>
  <c r="G185" i="2"/>
  <c r="G184" i="2"/>
  <c r="G183" i="2"/>
  <c r="G193" i="2"/>
  <c r="G192" i="2"/>
  <c r="G191" i="2"/>
  <c r="G190" i="2"/>
  <c r="G182" i="2"/>
  <c r="D230" i="5"/>
  <c r="G199" i="2"/>
  <c r="G201" i="2"/>
  <c r="G198" i="2"/>
  <c r="G204" i="2"/>
  <c r="G206" i="2"/>
  <c r="G208" i="2"/>
  <c r="G210" i="2"/>
  <c r="G212" i="2"/>
  <c r="G214" i="2"/>
  <c r="G203" i="2"/>
  <c r="G219" i="2"/>
  <c r="G217" i="2"/>
  <c r="G216" i="2"/>
  <c r="G197" i="2"/>
  <c r="G196" i="2"/>
  <c r="G195" i="2"/>
  <c r="D247" i="5"/>
  <c r="G225" i="2"/>
  <c r="G227" i="2"/>
  <c r="G229" i="2"/>
  <c r="G224" i="2"/>
  <c r="G232" i="2"/>
  <c r="G234" i="2"/>
  <c r="G236" i="2"/>
  <c r="G238" i="2"/>
  <c r="G240" i="2"/>
  <c r="G231" i="2"/>
  <c r="G243" i="2"/>
  <c r="G251" i="2"/>
  <c r="G253" i="2"/>
  <c r="G255" i="2"/>
  <c r="G257" i="2"/>
  <c r="G245" i="2"/>
  <c r="G247" i="2"/>
  <c r="G249" i="2"/>
  <c r="G242" i="2"/>
  <c r="G223" i="2"/>
  <c r="G222" i="2"/>
  <c r="G262" i="2"/>
  <c r="G261" i="2"/>
  <c r="G269" i="2"/>
  <c r="G267" i="2"/>
  <c r="G265" i="2"/>
  <c r="G264" i="2"/>
  <c r="G260" i="2"/>
  <c r="G259" i="2"/>
  <c r="G221" i="2"/>
  <c r="G499" i="2"/>
  <c r="G498" i="2"/>
  <c r="G497" i="2"/>
  <c r="G496" i="2"/>
  <c r="G495" i="2"/>
  <c r="D267" i="5"/>
  <c r="G275" i="2"/>
  <c r="G274" i="2"/>
  <c r="G273" i="2"/>
  <c r="G272" i="2"/>
  <c r="G279" i="2"/>
  <c r="G278" i="2"/>
  <c r="G277" i="2"/>
  <c r="G271" i="2"/>
  <c r="D307" i="5"/>
  <c r="D229" i="5"/>
  <c r="F186" i="2"/>
  <c r="F188" i="2"/>
  <c r="F185" i="2"/>
  <c r="F184" i="2"/>
  <c r="F183" i="2"/>
  <c r="F193" i="2"/>
  <c r="F192" i="2"/>
  <c r="F191" i="2"/>
  <c r="F190" i="2"/>
  <c r="F182" i="2"/>
  <c r="C230" i="5"/>
  <c r="F199" i="2"/>
  <c r="F201" i="2"/>
  <c r="F198" i="2"/>
  <c r="F205" i="2"/>
  <c r="F204" i="2"/>
  <c r="F207" i="2"/>
  <c r="F206" i="2"/>
  <c r="F208" i="2"/>
  <c r="F211" i="2"/>
  <c r="F210" i="2"/>
  <c r="F212" i="2"/>
  <c r="F214" i="2"/>
  <c r="F203" i="2"/>
  <c r="F220" i="2"/>
  <c r="F219" i="2"/>
  <c r="F218" i="2"/>
  <c r="F217" i="2"/>
  <c r="F216" i="2"/>
  <c r="F197" i="2"/>
  <c r="F196" i="2"/>
  <c r="F195" i="2"/>
  <c r="C247" i="5"/>
  <c r="F225" i="2"/>
  <c r="F227" i="2"/>
  <c r="F229" i="2"/>
  <c r="F224" i="2"/>
  <c r="F232" i="2"/>
  <c r="F234" i="2"/>
  <c r="F236" i="2"/>
  <c r="F238" i="2"/>
  <c r="F240" i="2"/>
  <c r="F231" i="2"/>
  <c r="F244" i="2"/>
  <c r="F243" i="2"/>
  <c r="F251" i="2"/>
  <c r="F253" i="2"/>
  <c r="F256" i="2"/>
  <c r="F255" i="2"/>
  <c r="F257" i="2"/>
  <c r="F245" i="2"/>
  <c r="F247" i="2"/>
  <c r="F249" i="2"/>
  <c r="F242" i="2"/>
  <c r="F223" i="2"/>
  <c r="F222" i="2"/>
  <c r="F263" i="2"/>
  <c r="F262" i="2"/>
  <c r="F261" i="2"/>
  <c r="F269" i="2"/>
  <c r="F268" i="2"/>
  <c r="F267" i="2"/>
  <c r="F265" i="2"/>
  <c r="F264" i="2"/>
  <c r="F260" i="2"/>
  <c r="F259" i="2"/>
  <c r="F221" i="2"/>
  <c r="F499" i="2"/>
  <c r="F498" i="2"/>
  <c r="F497" i="2"/>
  <c r="F496" i="2"/>
  <c r="F495" i="2"/>
  <c r="C267" i="5"/>
  <c r="F276" i="2"/>
  <c r="F275" i="2"/>
  <c r="F274" i="2"/>
  <c r="F273" i="2"/>
  <c r="F272" i="2"/>
  <c r="F279" i="2"/>
  <c r="F278" i="2"/>
  <c r="F277" i="2"/>
  <c r="F271" i="2"/>
  <c r="C307" i="5"/>
  <c r="C229" i="5"/>
  <c r="E229" i="5"/>
  <c r="E230" i="5"/>
  <c r="D235" i="5"/>
  <c r="D234" i="5"/>
  <c r="D237" i="5"/>
  <c r="D236" i="5"/>
  <c r="D233" i="5"/>
  <c r="D232" i="5"/>
  <c r="D231" i="5"/>
  <c r="C235" i="5"/>
  <c r="C234" i="5"/>
  <c r="C237" i="5"/>
  <c r="C236" i="5"/>
  <c r="C233" i="5"/>
  <c r="C232" i="5"/>
  <c r="C231" i="5"/>
  <c r="E231" i="5"/>
  <c r="E232" i="5"/>
  <c r="E233" i="5"/>
  <c r="E234" i="5"/>
  <c r="E235" i="5"/>
  <c r="E236" i="5"/>
  <c r="E237" i="5"/>
  <c r="D242" i="5"/>
  <c r="D241" i="5"/>
  <c r="D244" i="5"/>
  <c r="D243" i="5"/>
  <c r="D246" i="5"/>
  <c r="D245" i="5"/>
  <c r="D240" i="5"/>
  <c r="D239" i="5"/>
  <c r="D238" i="5"/>
  <c r="C242" i="5"/>
  <c r="C241" i="5"/>
  <c r="C244" i="5"/>
  <c r="C243" i="5"/>
  <c r="C246" i="5"/>
  <c r="C245" i="5"/>
  <c r="C240" i="5"/>
  <c r="C239" i="5"/>
  <c r="C238" i="5"/>
  <c r="E238" i="5"/>
  <c r="E239" i="5"/>
  <c r="E240" i="5"/>
  <c r="E241" i="5"/>
  <c r="E242" i="5"/>
  <c r="E243" i="5"/>
  <c r="E244" i="5"/>
  <c r="E245" i="5"/>
  <c r="E246" i="5"/>
  <c r="E247" i="5"/>
  <c r="D252" i="5"/>
  <c r="D251" i="5"/>
  <c r="D254" i="5"/>
  <c r="D253" i="5"/>
  <c r="D250" i="5"/>
  <c r="D257" i="5"/>
  <c r="D256" i="5"/>
  <c r="D259" i="5"/>
  <c r="D258" i="5"/>
  <c r="D261" i="5"/>
  <c r="D260" i="5"/>
  <c r="D263" i="5"/>
  <c r="D262" i="5"/>
  <c r="D255" i="5"/>
  <c r="D266" i="5"/>
  <c r="D265" i="5"/>
  <c r="D264" i="5"/>
  <c r="D249" i="5"/>
  <c r="D248" i="5"/>
  <c r="C252" i="5"/>
  <c r="C251" i="5"/>
  <c r="C254" i="5"/>
  <c r="C253" i="5"/>
  <c r="C250" i="5"/>
  <c r="C257" i="5"/>
  <c r="C256" i="5"/>
  <c r="C259" i="5"/>
  <c r="C258" i="5"/>
  <c r="C261" i="5"/>
  <c r="C260" i="5"/>
  <c r="C263" i="5"/>
  <c r="C262" i="5"/>
  <c r="C255" i="5"/>
  <c r="C266" i="5"/>
  <c r="C265" i="5"/>
  <c r="C264" i="5"/>
  <c r="C249" i="5"/>
  <c r="C248" i="5"/>
  <c r="E248" i="5"/>
  <c r="E249" i="5"/>
  <c r="E250" i="5"/>
  <c r="E251" i="5"/>
  <c r="E252" i="5"/>
  <c r="E253" i="5"/>
  <c r="E254" i="5"/>
  <c r="E255" i="5"/>
  <c r="E256" i="5"/>
  <c r="E257" i="5"/>
  <c r="E258" i="5"/>
  <c r="E259" i="5"/>
  <c r="E260" i="5"/>
  <c r="E261" i="5"/>
  <c r="E262" i="5"/>
  <c r="E263" i="5"/>
  <c r="E264" i="5"/>
  <c r="E265" i="5"/>
  <c r="E266" i="5"/>
  <c r="E267" i="5"/>
  <c r="D272" i="5"/>
  <c r="D271" i="5"/>
  <c r="D274" i="5"/>
  <c r="D273" i="5"/>
  <c r="D276" i="5"/>
  <c r="D275" i="5"/>
  <c r="D278" i="5"/>
  <c r="D277" i="5"/>
  <c r="D270" i="5"/>
  <c r="D281" i="5"/>
  <c r="D280" i="5"/>
  <c r="D283" i="5"/>
  <c r="D282" i="5"/>
  <c r="D285" i="5"/>
  <c r="D284" i="5"/>
  <c r="D287" i="5"/>
  <c r="D286" i="5"/>
  <c r="D289" i="5"/>
  <c r="D288" i="5"/>
  <c r="D291" i="5"/>
  <c r="D290" i="5"/>
  <c r="D279" i="5"/>
  <c r="D294" i="5"/>
  <c r="D293" i="5"/>
  <c r="D296" i="5"/>
  <c r="D295" i="5"/>
  <c r="D298" i="5"/>
  <c r="D297" i="5"/>
  <c r="D292" i="5"/>
  <c r="D269" i="5"/>
  <c r="D268" i="5"/>
  <c r="C272" i="5"/>
  <c r="C271" i="5"/>
  <c r="C274" i="5"/>
  <c r="C273" i="5"/>
  <c r="C276" i="5"/>
  <c r="C275" i="5"/>
  <c r="C278" i="5"/>
  <c r="C277" i="5"/>
  <c r="C270" i="5"/>
  <c r="C281" i="5"/>
  <c r="C280" i="5"/>
  <c r="C283" i="5"/>
  <c r="C282" i="5"/>
  <c r="C285" i="5"/>
  <c r="C284" i="5"/>
  <c r="C287" i="5"/>
  <c r="C286" i="5"/>
  <c r="C289" i="5"/>
  <c r="C288" i="5"/>
  <c r="C291" i="5"/>
  <c r="C290" i="5"/>
  <c r="C279" i="5"/>
  <c r="C294" i="5"/>
  <c r="C293" i="5"/>
  <c r="C296" i="5"/>
  <c r="C295" i="5"/>
  <c r="C298" i="5"/>
  <c r="C297" i="5"/>
  <c r="C292" i="5"/>
  <c r="C269" i="5"/>
  <c r="C268" i="5"/>
  <c r="E268" i="5"/>
  <c r="E269" i="5"/>
  <c r="E270" i="5"/>
  <c r="E271" i="5"/>
  <c r="E272" i="5"/>
  <c r="E273" i="5"/>
  <c r="E274" i="5"/>
  <c r="E275" i="5"/>
  <c r="E276" i="5"/>
  <c r="E277" i="5"/>
  <c r="E278" i="5"/>
  <c r="E279" i="5"/>
  <c r="E280" i="5"/>
  <c r="E281" i="5"/>
  <c r="E282" i="5"/>
  <c r="E283" i="5"/>
  <c r="E284" i="5"/>
  <c r="E285" i="5"/>
  <c r="E286" i="5"/>
  <c r="E287" i="5"/>
  <c r="E288" i="5"/>
  <c r="E289" i="5"/>
  <c r="E290" i="5"/>
  <c r="E291" i="5"/>
  <c r="E292" i="5"/>
  <c r="E293" i="5"/>
  <c r="E294" i="5"/>
  <c r="E295" i="5"/>
  <c r="E296" i="5"/>
  <c r="E297" i="5"/>
  <c r="E298" i="5"/>
  <c r="D303" i="5"/>
  <c r="D302" i="5"/>
  <c r="D301" i="5"/>
  <c r="D306" i="5"/>
  <c r="D305" i="5"/>
  <c r="D304" i="5"/>
  <c r="D300" i="5"/>
  <c r="D299" i="5"/>
  <c r="C303" i="5"/>
  <c r="C302" i="5"/>
  <c r="C301" i="5"/>
  <c r="C306" i="5"/>
  <c r="C305" i="5"/>
  <c r="C304" i="5"/>
  <c r="C300" i="5"/>
  <c r="C299" i="5"/>
  <c r="E299" i="5"/>
  <c r="E300" i="5"/>
  <c r="E301" i="5"/>
  <c r="E302" i="5"/>
  <c r="E303" i="5"/>
  <c r="E304" i="5"/>
  <c r="E305" i="5"/>
  <c r="E306" i="5"/>
  <c r="E307" i="5"/>
  <c r="D312" i="5"/>
  <c r="D311" i="5"/>
  <c r="D310" i="5"/>
  <c r="D309" i="5"/>
  <c r="D308" i="5"/>
  <c r="C312" i="5"/>
  <c r="C311" i="5"/>
  <c r="C310" i="5"/>
  <c r="C309" i="5"/>
  <c r="C308" i="5"/>
  <c r="E308" i="5"/>
  <c r="E309" i="5"/>
  <c r="E310" i="5"/>
  <c r="E311" i="5"/>
  <c r="E312" i="5"/>
  <c r="G353" i="2"/>
  <c r="G359" i="2"/>
  <c r="G361" i="2"/>
  <c r="G365" i="2"/>
  <c r="G351" i="2"/>
  <c r="G363" i="2"/>
  <c r="G357" i="2"/>
  <c r="G350" i="2"/>
  <c r="G349" i="2"/>
  <c r="G348" i="2"/>
  <c r="G347" i="2"/>
  <c r="D314" i="5"/>
  <c r="G373" i="2"/>
  <c r="G377" i="2"/>
  <c r="G393" i="2"/>
  <c r="G375" i="2"/>
  <c r="G391" i="2"/>
  <c r="G389" i="2"/>
  <c r="G381" i="2"/>
  <c r="G395" i="2"/>
  <c r="G371" i="2"/>
  <c r="G379" i="2"/>
  <c r="G383" i="2"/>
  <c r="G385" i="2"/>
  <c r="G387" i="2"/>
  <c r="G370" i="2"/>
  <c r="G400" i="2"/>
  <c r="G402" i="2"/>
  <c r="G398" i="2"/>
  <c r="G397" i="2"/>
  <c r="G405" i="2"/>
  <c r="G404" i="2"/>
  <c r="G369" i="2"/>
  <c r="G368" i="2"/>
  <c r="G410" i="2"/>
  <c r="G409" i="2"/>
  <c r="G408" i="2"/>
  <c r="G414" i="2"/>
  <c r="G413" i="2"/>
  <c r="G412" i="2"/>
  <c r="G407" i="2"/>
  <c r="G367" i="2"/>
  <c r="D326" i="5"/>
  <c r="G424" i="2"/>
  <c r="G420" i="2"/>
  <c r="G426" i="2"/>
  <c r="G419" i="2"/>
  <c r="G418" i="2"/>
  <c r="G417" i="2"/>
  <c r="G431" i="2"/>
  <c r="G430" i="2"/>
  <c r="G429" i="2"/>
  <c r="G428" i="2"/>
  <c r="G416" i="2"/>
  <c r="G508" i="2"/>
  <c r="G506" i="2"/>
  <c r="G510" i="2"/>
  <c r="G505" i="2"/>
  <c r="G513" i="2"/>
  <c r="G512" i="2"/>
  <c r="G504" i="2"/>
  <c r="G503" i="2"/>
  <c r="G502" i="2"/>
  <c r="D352" i="5"/>
  <c r="G437" i="2"/>
  <c r="G436" i="2"/>
  <c r="G435" i="2"/>
  <c r="G441" i="2"/>
  <c r="G440" i="2"/>
  <c r="G439" i="2"/>
  <c r="G434" i="2"/>
  <c r="G433" i="2"/>
  <c r="D363" i="5"/>
  <c r="G447" i="2"/>
  <c r="G449" i="2"/>
  <c r="G446" i="2"/>
  <c r="G454" i="2"/>
  <c r="G452" i="2"/>
  <c r="G451" i="2"/>
  <c r="G445" i="2"/>
  <c r="G444" i="2"/>
  <c r="G443" i="2"/>
  <c r="G519" i="2"/>
  <c r="G518" i="2"/>
  <c r="G522" i="2"/>
  <c r="G524" i="2"/>
  <c r="G521" i="2"/>
  <c r="G527" i="2"/>
  <c r="G526" i="2"/>
  <c r="G530" i="2"/>
  <c r="G529" i="2"/>
  <c r="G533" i="2"/>
  <c r="G532" i="2"/>
  <c r="G536" i="2"/>
  <c r="G535" i="2"/>
  <c r="G517" i="2"/>
  <c r="G516" i="2"/>
  <c r="G515" i="2"/>
  <c r="D373" i="5"/>
  <c r="G460" i="2"/>
  <c r="G459" i="2"/>
  <c r="G458" i="2"/>
  <c r="G457" i="2"/>
  <c r="G456" i="2"/>
  <c r="D403" i="5"/>
  <c r="D313" i="5"/>
  <c r="F353" i="2"/>
  <c r="F355" i="2"/>
  <c r="F360" i="2"/>
  <c r="F359" i="2"/>
  <c r="F362" i="2"/>
  <c r="F361" i="2"/>
  <c r="F366" i="2"/>
  <c r="F365" i="2"/>
  <c r="F351" i="2"/>
  <c r="F364" i="2"/>
  <c r="F363" i="2"/>
  <c r="F358" i="2"/>
  <c r="F357" i="2"/>
  <c r="F350" i="2"/>
  <c r="F349" i="2"/>
  <c r="F348" i="2"/>
  <c r="F347" i="2"/>
  <c r="C314" i="5"/>
  <c r="F374" i="2"/>
  <c r="F373" i="2"/>
  <c r="F378" i="2"/>
  <c r="F377" i="2"/>
  <c r="F394" i="2"/>
  <c r="F393" i="2"/>
  <c r="F375" i="2"/>
  <c r="F392" i="2"/>
  <c r="F391" i="2"/>
  <c r="F389" i="2"/>
  <c r="F382" i="2"/>
  <c r="F381" i="2"/>
  <c r="F396" i="2"/>
  <c r="F395" i="2"/>
  <c r="F372" i="2"/>
  <c r="F371" i="2"/>
  <c r="F380" i="2"/>
  <c r="F379" i="2"/>
  <c r="F384" i="2"/>
  <c r="F383" i="2"/>
  <c r="F385" i="2"/>
  <c r="F387" i="2"/>
  <c r="F370" i="2"/>
  <c r="F401" i="2"/>
  <c r="F400" i="2"/>
  <c r="F402" i="2"/>
  <c r="F398" i="2"/>
  <c r="F397" i="2"/>
  <c r="F406" i="2"/>
  <c r="F405" i="2"/>
  <c r="F404" i="2"/>
  <c r="F369" i="2"/>
  <c r="F368" i="2"/>
  <c r="F410" i="2"/>
  <c r="F409" i="2"/>
  <c r="F408" i="2"/>
  <c r="F414" i="2"/>
  <c r="F413" i="2"/>
  <c r="F412" i="2"/>
  <c r="F407" i="2"/>
  <c r="F367" i="2"/>
  <c r="C326" i="5"/>
  <c r="F425" i="2"/>
  <c r="F424" i="2"/>
  <c r="F420" i="2"/>
  <c r="F422" i="2"/>
  <c r="F426" i="2"/>
  <c r="F419" i="2"/>
  <c r="F418" i="2"/>
  <c r="F417" i="2"/>
  <c r="F431" i="2"/>
  <c r="F430" i="2"/>
  <c r="F429" i="2"/>
  <c r="F428" i="2"/>
  <c r="F416" i="2"/>
  <c r="F508" i="2"/>
  <c r="F506" i="2"/>
  <c r="F510" i="2"/>
  <c r="F505" i="2"/>
  <c r="F513" i="2"/>
  <c r="F512" i="2"/>
  <c r="F504" i="2"/>
  <c r="F503" i="2"/>
  <c r="F502" i="2"/>
  <c r="C352" i="5"/>
  <c r="F437" i="2"/>
  <c r="F436" i="2"/>
  <c r="F435" i="2"/>
  <c r="F441" i="2"/>
  <c r="F440" i="2"/>
  <c r="F439" i="2"/>
  <c r="F434" i="2"/>
  <c r="F433" i="2"/>
  <c r="C363" i="5"/>
  <c r="F448" i="2"/>
  <c r="F447" i="2"/>
  <c r="F449" i="2"/>
  <c r="F446" i="2"/>
  <c r="F454" i="2"/>
  <c r="F452" i="2"/>
  <c r="F451" i="2"/>
  <c r="F445" i="2"/>
  <c r="F444" i="2"/>
  <c r="F443" i="2"/>
  <c r="F519" i="2"/>
  <c r="F518" i="2"/>
  <c r="F522" i="2"/>
  <c r="F524" i="2"/>
  <c r="F521" i="2"/>
  <c r="F527" i="2"/>
  <c r="F526" i="2"/>
  <c r="F530" i="2"/>
  <c r="F529" i="2"/>
  <c r="F533" i="2"/>
  <c r="F532" i="2"/>
  <c r="F536" i="2"/>
  <c r="F535" i="2"/>
  <c r="F517" i="2"/>
  <c r="F516" i="2"/>
  <c r="F515" i="2"/>
  <c r="C373" i="5"/>
  <c r="F460" i="2"/>
  <c r="F459" i="2"/>
  <c r="F458" i="2"/>
  <c r="F457" i="2"/>
  <c r="F456" i="2"/>
  <c r="C403" i="5"/>
  <c r="C313" i="5"/>
  <c r="E313" i="5"/>
  <c r="E314" i="5"/>
  <c r="D319" i="5"/>
  <c r="D318" i="5"/>
  <c r="D321" i="5"/>
  <c r="D320" i="5"/>
  <c r="D323" i="5"/>
  <c r="D322" i="5"/>
  <c r="D325" i="5"/>
  <c r="D324" i="5"/>
  <c r="D317" i="5"/>
  <c r="D316" i="5"/>
  <c r="D315" i="5"/>
  <c r="C319" i="5"/>
  <c r="C318" i="5"/>
  <c r="C321" i="5"/>
  <c r="C320" i="5"/>
  <c r="C323" i="5"/>
  <c r="C322" i="5"/>
  <c r="C325" i="5"/>
  <c r="C324" i="5"/>
  <c r="C317" i="5"/>
  <c r="C316" i="5"/>
  <c r="C315" i="5"/>
  <c r="E315" i="5"/>
  <c r="E316" i="5"/>
  <c r="E317" i="5"/>
  <c r="E318" i="5"/>
  <c r="E319" i="5"/>
  <c r="E320" i="5"/>
  <c r="E321" i="5"/>
  <c r="E322" i="5"/>
  <c r="E323" i="5"/>
  <c r="E324" i="5"/>
  <c r="E325" i="5"/>
  <c r="E326" i="5"/>
  <c r="D331" i="5"/>
  <c r="D330" i="5"/>
  <c r="D333" i="5"/>
  <c r="D332" i="5"/>
  <c r="D335" i="5"/>
  <c r="D334" i="5"/>
  <c r="D337" i="5"/>
  <c r="D336" i="5"/>
  <c r="D329" i="5"/>
  <c r="D340" i="5"/>
  <c r="D339" i="5"/>
  <c r="D342" i="5"/>
  <c r="D341" i="5"/>
  <c r="D338" i="5"/>
  <c r="D328" i="5"/>
  <c r="D327" i="5"/>
  <c r="C331" i="5"/>
  <c r="C330" i="5"/>
  <c r="C333" i="5"/>
  <c r="C332" i="5"/>
  <c r="C335" i="5"/>
  <c r="C334" i="5"/>
  <c r="C337" i="5"/>
  <c r="C336" i="5"/>
  <c r="C329" i="5"/>
  <c r="C340" i="5"/>
  <c r="C339" i="5"/>
  <c r="C342" i="5"/>
  <c r="C341" i="5"/>
  <c r="C338" i="5"/>
  <c r="C328" i="5"/>
  <c r="C327" i="5"/>
  <c r="E327" i="5"/>
  <c r="E328" i="5"/>
  <c r="E329" i="5"/>
  <c r="E330" i="5"/>
  <c r="E331" i="5"/>
  <c r="E332" i="5"/>
  <c r="E333" i="5"/>
  <c r="E334" i="5"/>
  <c r="E335" i="5"/>
  <c r="E336" i="5"/>
  <c r="E337" i="5"/>
  <c r="E338" i="5"/>
  <c r="E339" i="5"/>
  <c r="E340" i="5"/>
  <c r="E341" i="5"/>
  <c r="E342" i="5"/>
  <c r="D347" i="5"/>
  <c r="D346" i="5"/>
  <c r="D345" i="5"/>
  <c r="D344" i="5"/>
  <c r="D351" i="5"/>
  <c r="D350" i="5"/>
  <c r="D349" i="5"/>
  <c r="D348" i="5"/>
  <c r="D343" i="5"/>
  <c r="C347" i="5"/>
  <c r="C346" i="5"/>
  <c r="C345" i="5"/>
  <c r="C344" i="5"/>
  <c r="C351" i="5"/>
  <c r="C350" i="5"/>
  <c r="C349" i="5"/>
  <c r="C348" i="5"/>
  <c r="C343" i="5"/>
  <c r="E343" i="5"/>
  <c r="E344" i="5"/>
  <c r="E345" i="5"/>
  <c r="E346" i="5"/>
  <c r="E347" i="5"/>
  <c r="E348" i="5"/>
  <c r="E349" i="5"/>
  <c r="E350" i="5"/>
  <c r="E351" i="5"/>
  <c r="E352" i="5"/>
  <c r="D357" i="5"/>
  <c r="D356" i="5"/>
  <c r="D355" i="5"/>
  <c r="D354" i="5"/>
  <c r="D353" i="5"/>
  <c r="C357" i="5"/>
  <c r="C356" i="5"/>
  <c r="C355" i="5"/>
  <c r="C354" i="5"/>
  <c r="C353" i="5"/>
  <c r="E353" i="5"/>
  <c r="E354" i="5"/>
  <c r="E355" i="5"/>
  <c r="E356" i="5"/>
  <c r="E357" i="5"/>
  <c r="D362" i="5"/>
  <c r="D361" i="5"/>
  <c r="D360" i="5"/>
  <c r="D359" i="5"/>
  <c r="D358" i="5"/>
  <c r="C362" i="5"/>
  <c r="C361" i="5"/>
  <c r="C360" i="5"/>
  <c r="C359" i="5"/>
  <c r="C358" i="5"/>
  <c r="E358" i="5"/>
  <c r="E359" i="5"/>
  <c r="E360" i="5"/>
  <c r="E361" i="5"/>
  <c r="E362" i="5"/>
  <c r="E363" i="5"/>
  <c r="D368" i="5"/>
  <c r="D367" i="5"/>
  <c r="D366" i="5"/>
  <c r="D365" i="5"/>
  <c r="D372" i="5"/>
  <c r="D371" i="5"/>
  <c r="D370" i="5"/>
  <c r="D369" i="5"/>
  <c r="D364" i="5"/>
  <c r="C368" i="5"/>
  <c r="C367" i="5"/>
  <c r="C366" i="5"/>
  <c r="C365" i="5"/>
  <c r="C372" i="5"/>
  <c r="C371" i="5"/>
  <c r="C370" i="5"/>
  <c r="C369" i="5"/>
  <c r="C364" i="5"/>
  <c r="E364" i="5"/>
  <c r="E365" i="5"/>
  <c r="E366" i="5"/>
  <c r="E367" i="5"/>
  <c r="E368" i="5"/>
  <c r="E369" i="5"/>
  <c r="E370" i="5"/>
  <c r="E371" i="5"/>
  <c r="E372" i="5"/>
  <c r="E373" i="5"/>
  <c r="D378" i="5"/>
  <c r="D377" i="5"/>
  <c r="D380" i="5"/>
  <c r="D379" i="5"/>
  <c r="D376" i="5"/>
  <c r="D375" i="5"/>
  <c r="D374" i="5"/>
  <c r="C378" i="5"/>
  <c r="C377" i="5"/>
  <c r="C380" i="5"/>
  <c r="C379" i="5"/>
  <c r="C376" i="5"/>
  <c r="C375" i="5"/>
  <c r="C374" i="5"/>
  <c r="E374" i="5"/>
  <c r="E375" i="5"/>
  <c r="E376" i="5"/>
  <c r="E377" i="5"/>
  <c r="E378" i="5"/>
  <c r="E379" i="5"/>
  <c r="E380" i="5"/>
  <c r="D385" i="5"/>
  <c r="D384" i="5"/>
  <c r="D383" i="5"/>
  <c r="D388" i="5"/>
  <c r="D387" i="5"/>
  <c r="D390" i="5"/>
  <c r="D389" i="5"/>
  <c r="D386" i="5"/>
  <c r="D393" i="5"/>
  <c r="D392" i="5"/>
  <c r="D391" i="5"/>
  <c r="D396" i="5"/>
  <c r="D395" i="5"/>
  <c r="D394" i="5"/>
  <c r="D399" i="5"/>
  <c r="D398" i="5"/>
  <c r="D397" i="5"/>
  <c r="D402" i="5"/>
  <c r="D401" i="5"/>
  <c r="D400" i="5"/>
  <c r="D382" i="5"/>
  <c r="D381" i="5"/>
  <c r="C385" i="5"/>
  <c r="C384" i="5"/>
  <c r="C383" i="5"/>
  <c r="C388" i="5"/>
  <c r="C387" i="5"/>
  <c r="C390" i="5"/>
  <c r="C389" i="5"/>
  <c r="C386" i="5"/>
  <c r="C393" i="5"/>
  <c r="C392" i="5"/>
  <c r="C391" i="5"/>
  <c r="C396" i="5"/>
  <c r="C395" i="5"/>
  <c r="C394" i="5"/>
  <c r="C399" i="5"/>
  <c r="C398" i="5"/>
  <c r="C397" i="5"/>
  <c r="C402" i="5"/>
  <c r="C401" i="5"/>
  <c r="C400" i="5"/>
  <c r="C382" i="5"/>
  <c r="C381" i="5"/>
  <c r="E381" i="5"/>
  <c r="E382" i="5"/>
  <c r="E383" i="5"/>
  <c r="E384" i="5"/>
  <c r="E385" i="5"/>
  <c r="E386" i="5"/>
  <c r="E387" i="5"/>
  <c r="E388" i="5"/>
  <c r="E389" i="5"/>
  <c r="E390" i="5"/>
  <c r="E391" i="5"/>
  <c r="E392" i="5"/>
  <c r="E393" i="5"/>
  <c r="E394" i="5"/>
  <c r="E395" i="5"/>
  <c r="E396" i="5"/>
  <c r="E397" i="5"/>
  <c r="E398" i="5"/>
  <c r="E399" i="5"/>
  <c r="E400" i="5"/>
  <c r="E401" i="5"/>
  <c r="E402" i="5"/>
  <c r="E403" i="5"/>
  <c r="D408" i="5"/>
  <c r="D409" i="5"/>
  <c r="D410" i="5"/>
  <c r="D407" i="5"/>
  <c r="D412" i="5"/>
  <c r="D413" i="5"/>
  <c r="D411" i="5"/>
  <c r="D406" i="5"/>
  <c r="D405" i="5"/>
  <c r="D404" i="5"/>
  <c r="C408" i="5"/>
  <c r="C409" i="5"/>
  <c r="C410" i="5"/>
  <c r="C407" i="5"/>
  <c r="C412" i="5"/>
  <c r="C413" i="5"/>
  <c r="C411" i="5"/>
  <c r="C406" i="5"/>
  <c r="C405" i="5"/>
  <c r="C404" i="5"/>
  <c r="E404" i="5"/>
  <c r="E405" i="5"/>
  <c r="E406" i="5"/>
  <c r="E407" i="5"/>
  <c r="E408" i="5"/>
  <c r="E409" i="5"/>
  <c r="E410" i="5"/>
  <c r="E411" i="5"/>
  <c r="E412" i="5"/>
  <c r="E413" i="5"/>
  <c r="G547" i="2"/>
  <c r="G543" i="2"/>
  <c r="G551" i="2"/>
  <c r="G542" i="2"/>
  <c r="G554" i="2"/>
  <c r="G556" i="2"/>
  <c r="G558" i="2"/>
  <c r="G553" i="2"/>
  <c r="G561" i="2"/>
  <c r="G564" i="2"/>
  <c r="G560" i="2"/>
  <c r="G541" i="2"/>
  <c r="G540" i="2"/>
  <c r="G539" i="2"/>
  <c r="D415" i="5"/>
  <c r="G571" i="2"/>
  <c r="G570" i="2"/>
  <c r="G569" i="2"/>
  <c r="G568" i="2"/>
  <c r="G567" i="2"/>
  <c r="D428" i="5"/>
  <c r="D414" i="5"/>
  <c r="F549" i="2"/>
  <c r="F550" i="2"/>
  <c r="F547" i="2"/>
  <c r="F543" i="2"/>
  <c r="F551" i="2"/>
  <c r="F542" i="2"/>
  <c r="F554" i="2"/>
  <c r="F557" i="2"/>
  <c r="F556" i="2"/>
  <c r="F558" i="2"/>
  <c r="F553" i="2"/>
  <c r="F561" i="2"/>
  <c r="F564" i="2"/>
  <c r="F560" i="2"/>
  <c r="F541" i="2"/>
  <c r="F540" i="2"/>
  <c r="F539" i="2"/>
  <c r="C415" i="5"/>
  <c r="F573" i="2"/>
  <c r="F574" i="2"/>
  <c r="F571" i="2"/>
  <c r="F570" i="2"/>
  <c r="F569" i="2"/>
  <c r="F568" i="2"/>
  <c r="F567" i="2"/>
  <c r="C428" i="5"/>
  <c r="C414" i="5"/>
  <c r="E414" i="5"/>
  <c r="E415" i="5"/>
  <c r="D420" i="5"/>
  <c r="D421" i="5"/>
  <c r="D422" i="5"/>
  <c r="D419" i="5"/>
  <c r="D424" i="5"/>
  <c r="D423" i="5"/>
  <c r="D418" i="5"/>
  <c r="D427" i="5"/>
  <c r="D426" i="5"/>
  <c r="D425" i="5"/>
  <c r="D417" i="5"/>
  <c r="D416" i="5"/>
  <c r="C420" i="5"/>
  <c r="C421" i="5"/>
  <c r="C422" i="5"/>
  <c r="C419" i="5"/>
  <c r="C424" i="5"/>
  <c r="C423" i="5"/>
  <c r="C418" i="5"/>
  <c r="C427" i="5"/>
  <c r="C426" i="5"/>
  <c r="C425" i="5"/>
  <c r="C417" i="5"/>
  <c r="C416" i="5"/>
  <c r="E416" i="5"/>
  <c r="E417" i="5"/>
  <c r="E418" i="5"/>
  <c r="E419" i="5"/>
  <c r="E420" i="5"/>
  <c r="E421" i="5"/>
  <c r="E422" i="5"/>
  <c r="E423" i="5"/>
  <c r="E424" i="5"/>
  <c r="E425" i="5"/>
  <c r="E426" i="5"/>
  <c r="E427" i="5"/>
  <c r="E428" i="5"/>
  <c r="D432" i="5"/>
  <c r="D433" i="5"/>
  <c r="D434" i="5"/>
  <c r="D431" i="5"/>
  <c r="D430" i="5"/>
  <c r="D429" i="5"/>
  <c r="C432" i="5"/>
  <c r="C433" i="5"/>
  <c r="C434" i="5"/>
  <c r="C431" i="5"/>
  <c r="C430" i="5"/>
  <c r="C429" i="5"/>
  <c r="E429" i="5"/>
  <c r="E430" i="5"/>
  <c r="E431" i="5"/>
  <c r="E432" i="5"/>
  <c r="E433" i="5"/>
  <c r="E434" i="5"/>
  <c r="G288" i="2"/>
  <c r="G287" i="2"/>
  <c r="G286" i="2"/>
  <c r="G285" i="2"/>
  <c r="G284" i="2"/>
  <c r="D436" i="5"/>
  <c r="G294" i="2"/>
  <c r="G293" i="2"/>
  <c r="G292" i="2"/>
  <c r="G291" i="2"/>
  <c r="G299" i="2"/>
  <c r="G298" i="2"/>
  <c r="G297" i="2"/>
  <c r="G296" i="2"/>
  <c r="G304" i="2"/>
  <c r="G303" i="2"/>
  <c r="G302" i="2"/>
  <c r="G301" i="2"/>
  <c r="G290" i="2"/>
  <c r="G468" i="2"/>
  <c r="G467" i="2"/>
  <c r="G466" i="2"/>
  <c r="G472" i="2"/>
  <c r="G471" i="2"/>
  <c r="G465" i="2"/>
  <c r="G464" i="2"/>
  <c r="D442" i="5"/>
  <c r="G310" i="2"/>
  <c r="G312" i="2"/>
  <c r="G309" i="2"/>
  <c r="G315" i="2"/>
  <c r="G314" i="2"/>
  <c r="G308" i="2"/>
  <c r="G307" i="2"/>
  <c r="G320" i="2"/>
  <c r="G319" i="2"/>
  <c r="G318" i="2"/>
  <c r="G317" i="2"/>
  <c r="G306" i="2"/>
  <c r="G478" i="2"/>
  <c r="G477" i="2"/>
  <c r="G476" i="2"/>
  <c r="G475" i="2"/>
  <c r="G474" i="2"/>
  <c r="D473" i="5"/>
  <c r="D435" i="5"/>
  <c r="F288" i="2"/>
  <c r="F287" i="2"/>
  <c r="F286" i="2"/>
  <c r="F285" i="2"/>
  <c r="F284" i="2"/>
  <c r="C436" i="5"/>
  <c r="F294" i="2"/>
  <c r="F293" i="2"/>
  <c r="F292" i="2"/>
  <c r="F291" i="2"/>
  <c r="F299" i="2"/>
  <c r="F298" i="2"/>
  <c r="F297" i="2"/>
  <c r="F296" i="2"/>
  <c r="F304" i="2"/>
  <c r="F303" i="2"/>
  <c r="F302" i="2"/>
  <c r="F301" i="2"/>
  <c r="F290" i="2"/>
  <c r="F468" i="2"/>
  <c r="F467" i="2"/>
  <c r="F466" i="2"/>
  <c r="F472" i="2"/>
  <c r="F471" i="2"/>
  <c r="F465" i="2"/>
  <c r="F464" i="2"/>
  <c r="C442" i="5"/>
  <c r="F310" i="2"/>
  <c r="F312" i="2"/>
  <c r="F309" i="2"/>
  <c r="F315" i="2"/>
  <c r="F314" i="2"/>
  <c r="F308" i="2"/>
  <c r="F307" i="2"/>
  <c r="F321" i="2"/>
  <c r="F320" i="2"/>
  <c r="F319" i="2"/>
  <c r="F318" i="2"/>
  <c r="F317" i="2"/>
  <c r="F306" i="2"/>
  <c r="F478" i="2"/>
  <c r="F477" i="2"/>
  <c r="F476" i="2"/>
  <c r="F475" i="2"/>
  <c r="F474" i="2"/>
  <c r="C473" i="5"/>
  <c r="C435" i="5"/>
  <c r="E435" i="5"/>
  <c r="E436" i="5"/>
  <c r="D440" i="5"/>
  <c r="D439" i="5"/>
  <c r="D438" i="5"/>
  <c r="D437" i="5"/>
  <c r="C440" i="5"/>
  <c r="C439" i="5"/>
  <c r="C438" i="5"/>
  <c r="C437" i="5"/>
  <c r="E437" i="5"/>
  <c r="E438" i="5"/>
  <c r="E439" i="5"/>
  <c r="E440" i="5"/>
  <c r="E441" i="5"/>
  <c r="E442" i="5"/>
  <c r="D447" i="5"/>
  <c r="D446" i="5"/>
  <c r="D445" i="5"/>
  <c r="D444" i="5"/>
  <c r="D451" i="5"/>
  <c r="D450" i="5"/>
  <c r="D449" i="5"/>
  <c r="D448" i="5"/>
  <c r="D443" i="5"/>
  <c r="C447" i="5"/>
  <c r="C446" i="5"/>
  <c r="C445" i="5"/>
  <c r="C444" i="5"/>
  <c r="C451" i="5"/>
  <c r="C450" i="5"/>
  <c r="C449" i="5"/>
  <c r="C448" i="5"/>
  <c r="C443" i="5"/>
  <c r="E443" i="5"/>
  <c r="E444" i="5"/>
  <c r="E445" i="5"/>
  <c r="E446" i="5"/>
  <c r="E447" i="5"/>
  <c r="E448" i="5"/>
  <c r="E449" i="5"/>
  <c r="E450" i="5"/>
  <c r="E451" i="5"/>
  <c r="D456" i="5"/>
  <c r="D455" i="5"/>
  <c r="D454" i="5"/>
  <c r="D453" i="5"/>
  <c r="D452" i="5"/>
  <c r="C456" i="5"/>
  <c r="C455" i="5"/>
  <c r="C454" i="5"/>
  <c r="C453" i="5"/>
  <c r="C452" i="5"/>
  <c r="E452" i="5"/>
  <c r="E453" i="5"/>
  <c r="E454" i="5"/>
  <c r="E455" i="5"/>
  <c r="E456" i="5"/>
  <c r="D461" i="5"/>
  <c r="D460" i="5"/>
  <c r="D463" i="5"/>
  <c r="D462" i="5"/>
  <c r="D459" i="5"/>
  <c r="D458" i="5"/>
  <c r="D457" i="5"/>
  <c r="C461" i="5"/>
  <c r="C460" i="5"/>
  <c r="C463" i="5"/>
  <c r="C462" i="5"/>
  <c r="C459" i="5"/>
  <c r="C458" i="5"/>
  <c r="C457" i="5"/>
  <c r="E457" i="5"/>
  <c r="E458" i="5"/>
  <c r="E459" i="5"/>
  <c r="E460" i="5"/>
  <c r="E461" i="5"/>
  <c r="E462" i="5"/>
  <c r="E463" i="5"/>
  <c r="D468" i="5"/>
  <c r="D467" i="5"/>
  <c r="D466" i="5"/>
  <c r="D465" i="5"/>
  <c r="D472" i="5"/>
  <c r="D471" i="5"/>
  <c r="D470" i="5"/>
  <c r="D469" i="5"/>
  <c r="D464" i="5"/>
  <c r="C468" i="5"/>
  <c r="C467" i="5"/>
  <c r="C466" i="5"/>
  <c r="C465" i="5"/>
  <c r="C472" i="5"/>
  <c r="C471" i="5"/>
  <c r="C470" i="5"/>
  <c r="C469" i="5"/>
  <c r="C464" i="5"/>
  <c r="E464" i="5"/>
  <c r="E465" i="5"/>
  <c r="E466" i="5"/>
  <c r="E467" i="5"/>
  <c r="E468" i="5"/>
  <c r="E469" i="5"/>
  <c r="E470" i="5"/>
  <c r="E471" i="5"/>
  <c r="E472" i="5"/>
  <c r="E473" i="5"/>
  <c r="D478" i="5"/>
  <c r="D479" i="5"/>
  <c r="D477" i="5"/>
  <c r="D476" i="5"/>
  <c r="D475" i="5"/>
  <c r="D474" i="5"/>
  <c r="C478" i="5"/>
  <c r="C479" i="5"/>
  <c r="C477" i="5"/>
  <c r="C476" i="5"/>
  <c r="C475" i="5"/>
  <c r="C474" i="5"/>
  <c r="E474" i="5"/>
  <c r="E475" i="5"/>
  <c r="E476" i="5"/>
  <c r="E477" i="5"/>
  <c r="E478" i="5"/>
  <c r="E479" i="5"/>
  <c r="D484" i="5"/>
  <c r="D483" i="5"/>
  <c r="D482" i="5"/>
  <c r="D481" i="5"/>
  <c r="D480" i="5"/>
  <c r="C484" i="5"/>
  <c r="C483" i="5"/>
  <c r="C482" i="5"/>
  <c r="C481" i="5"/>
  <c r="C480" i="5"/>
  <c r="E480" i="5"/>
  <c r="E481" i="5"/>
  <c r="E482" i="5"/>
  <c r="E483" i="5"/>
  <c r="E484" i="5"/>
  <c r="G588" i="2"/>
  <c r="G587" i="2"/>
  <c r="G591" i="2"/>
  <c r="G590" i="2"/>
  <c r="G586" i="2"/>
  <c r="G596" i="2"/>
  <c r="G595" i="2"/>
  <c r="G594" i="2"/>
  <c r="G585" i="2"/>
  <c r="G603" i="2"/>
  <c r="G602" i="2"/>
  <c r="G601" i="2"/>
  <c r="G600" i="2"/>
  <c r="G584" i="2"/>
  <c r="D487" i="5"/>
  <c r="G486" i="2"/>
  <c r="G485" i="2"/>
  <c r="G491" i="2"/>
  <c r="G489" i="2"/>
  <c r="G488" i="2"/>
  <c r="G484" i="2"/>
  <c r="G483" i="2"/>
  <c r="G482" i="2"/>
  <c r="D512" i="5"/>
  <c r="G582" i="2"/>
  <c r="G580" i="2"/>
  <c r="G579" i="2"/>
  <c r="G578" i="2"/>
  <c r="G577" i="2"/>
  <c r="G576" i="2"/>
  <c r="D486" i="5"/>
  <c r="D485" i="5"/>
  <c r="F588" i="2"/>
  <c r="F587" i="2"/>
  <c r="F593" i="2"/>
  <c r="F591" i="2"/>
  <c r="F590" i="2"/>
  <c r="F586" i="2"/>
  <c r="F598" i="2"/>
  <c r="F596" i="2"/>
  <c r="F595" i="2"/>
  <c r="F594" i="2"/>
  <c r="F585" i="2"/>
  <c r="F603" i="2"/>
  <c r="F602" i="2"/>
  <c r="F601" i="2"/>
  <c r="F600" i="2"/>
  <c r="F584" i="2"/>
  <c r="C487" i="5"/>
  <c r="F487" i="2"/>
  <c r="F486" i="2"/>
  <c r="F485" i="2"/>
  <c r="F491" i="2"/>
  <c r="F489" i="2"/>
  <c r="F488" i="2"/>
  <c r="F484" i="2"/>
  <c r="F483" i="2"/>
  <c r="F482" i="2"/>
  <c r="C512" i="5"/>
  <c r="F583" i="2"/>
  <c r="F582" i="2"/>
  <c r="F580" i="2"/>
  <c r="F579" i="2"/>
  <c r="F578" i="2"/>
  <c r="F577" i="2"/>
  <c r="F576" i="2"/>
  <c r="C486" i="5"/>
  <c r="C485" i="5"/>
  <c r="E485" i="5"/>
  <c r="E486" i="5"/>
  <c r="E487" i="5"/>
  <c r="D492" i="5"/>
  <c r="D493" i="5"/>
  <c r="D491" i="5"/>
  <c r="D495" i="5"/>
  <c r="D494" i="5"/>
  <c r="D490" i="5"/>
  <c r="D498" i="5"/>
  <c r="D499" i="5"/>
  <c r="D500" i="5"/>
  <c r="D497" i="5"/>
  <c r="D496" i="5"/>
  <c r="D503" i="5"/>
  <c r="D502" i="5"/>
  <c r="D501" i="5"/>
  <c r="D489" i="5"/>
  <c r="D507" i="5"/>
  <c r="D508" i="5"/>
  <c r="D509" i="5"/>
  <c r="D506" i="5"/>
  <c r="D510" i="5"/>
  <c r="D505" i="5"/>
  <c r="D504" i="5"/>
  <c r="D488" i="5"/>
  <c r="C492" i="5"/>
  <c r="C493" i="5"/>
  <c r="C491" i="5"/>
  <c r="C495" i="5"/>
  <c r="C494" i="5"/>
  <c r="C490" i="5"/>
  <c r="C498" i="5"/>
  <c r="C499" i="5"/>
  <c r="C500" i="5"/>
  <c r="C497" i="5"/>
  <c r="C496" i="5"/>
  <c r="C503" i="5"/>
  <c r="C502" i="5"/>
  <c r="C501" i="5"/>
  <c r="C489" i="5"/>
  <c r="C507" i="5"/>
  <c r="C508" i="5"/>
  <c r="C509" i="5"/>
  <c r="C506" i="5"/>
  <c r="C510" i="5"/>
  <c r="C505" i="5"/>
  <c r="C504" i="5"/>
  <c r="C488" i="5"/>
  <c r="E488" i="5"/>
  <c r="E489" i="5"/>
  <c r="E490" i="5"/>
  <c r="E491" i="5"/>
  <c r="E492" i="5"/>
  <c r="E493" i="5"/>
  <c r="E494" i="5"/>
  <c r="E495" i="5"/>
  <c r="E496" i="5"/>
  <c r="E497" i="5"/>
  <c r="E498" i="5"/>
  <c r="E499" i="5"/>
  <c r="E500" i="5"/>
  <c r="E501" i="5"/>
  <c r="E502" i="5"/>
  <c r="E503" i="5"/>
  <c r="E504" i="5"/>
  <c r="E505" i="5"/>
  <c r="E506" i="5"/>
  <c r="E507" i="5"/>
  <c r="E508" i="5"/>
  <c r="E509" i="5"/>
  <c r="E510" i="5"/>
  <c r="E511" i="5"/>
  <c r="E512" i="5"/>
  <c r="D517" i="5"/>
  <c r="D516" i="5"/>
  <c r="D515" i="5"/>
  <c r="D514" i="5"/>
  <c r="D513" i="5"/>
  <c r="C517" i="5"/>
  <c r="C516" i="5"/>
  <c r="C515" i="5"/>
  <c r="C514" i="5"/>
  <c r="C513" i="5"/>
  <c r="E513" i="5"/>
  <c r="E514" i="5"/>
  <c r="E515" i="5"/>
  <c r="E516" i="5"/>
  <c r="E517" i="5"/>
  <c r="G329" i="2"/>
  <c r="G327" i="2"/>
  <c r="G326" i="2"/>
  <c r="G334" i="2"/>
  <c r="G332" i="2"/>
  <c r="G331" i="2"/>
  <c r="G325" i="2"/>
  <c r="G324" i="2"/>
  <c r="G323" i="2"/>
  <c r="D519" i="5"/>
  <c r="D518" i="5"/>
  <c r="F329" i="2"/>
  <c r="F327" i="2"/>
  <c r="F326" i="2"/>
  <c r="F335" i="2"/>
  <c r="F334" i="2"/>
  <c r="F332" i="2"/>
  <c r="F331" i="2"/>
  <c r="F325" i="2"/>
  <c r="F324" i="2"/>
  <c r="F323" i="2"/>
  <c r="C519" i="5"/>
  <c r="C518" i="5"/>
  <c r="E518" i="5"/>
  <c r="E519" i="5"/>
  <c r="D15" i="5"/>
  <c r="C15" i="5"/>
  <c r="E15" i="5"/>
  <c r="H252" i="2"/>
  <c r="G16" i="2"/>
  <c r="G24" i="2"/>
  <c r="G91" i="2"/>
  <c r="G138" i="2"/>
  <c r="G181" i="2"/>
  <c r="G283" i="2"/>
  <c r="G322" i="2"/>
  <c r="G23" i="2"/>
  <c r="G15" i="2"/>
  <c r="F16" i="2"/>
  <c r="F15" i="2"/>
  <c r="H15" i="2"/>
  <c r="H16" i="2"/>
  <c r="H17" i="2"/>
  <c r="H18" i="2"/>
  <c r="H19" i="2"/>
  <c r="H20" i="2"/>
  <c r="H21" i="2"/>
  <c r="H22" i="2"/>
  <c r="F181" i="2"/>
  <c r="F283" i="2"/>
  <c r="F24" i="2"/>
  <c r="F91" i="2"/>
  <c r="F138" i="2"/>
  <c r="F23"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F322" i="2"/>
  <c r="H322" i="2"/>
  <c r="H323" i="2"/>
  <c r="H324" i="2"/>
  <c r="H325" i="2"/>
  <c r="H326" i="2"/>
  <c r="H327" i="2"/>
  <c r="H328" i="2"/>
  <c r="H329" i="2"/>
  <c r="H330" i="2"/>
  <c r="H331" i="2"/>
  <c r="H332" i="2"/>
  <c r="H333" i="2"/>
  <c r="H334" i="2"/>
  <c r="H335" i="2"/>
  <c r="G337" i="2"/>
  <c r="G346" i="2"/>
  <c r="G463" i="2"/>
  <c r="G481" i="2"/>
  <c r="G336" i="2"/>
  <c r="F346" i="2"/>
  <c r="F463" i="2"/>
  <c r="F481" i="2"/>
  <c r="F337" i="2"/>
  <c r="F336"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G422"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G470" i="2"/>
  <c r="F470" i="2"/>
  <c r="H470" i="2"/>
  <c r="H471" i="2"/>
  <c r="H472" i="2"/>
  <c r="H473" i="2"/>
  <c r="H474" i="2"/>
  <c r="H475" i="2"/>
  <c r="H476" i="2"/>
  <c r="H477" i="2"/>
  <c r="H478" i="2"/>
  <c r="H479" i="2"/>
  <c r="H480" i="2"/>
  <c r="H481" i="2"/>
  <c r="H482" i="2"/>
  <c r="H483" i="2"/>
  <c r="H484" i="2"/>
  <c r="H485" i="2"/>
  <c r="H486" i="2"/>
  <c r="H487" i="2"/>
  <c r="H488" i="2"/>
  <c r="H489" i="2"/>
  <c r="H490" i="2"/>
  <c r="H491" i="2"/>
  <c r="H492" i="2"/>
  <c r="G494" i="2"/>
  <c r="G501" i="2"/>
  <c r="G538" i="2"/>
  <c r="G575" i="2"/>
  <c r="G493" i="2"/>
  <c r="F501" i="2"/>
  <c r="F538" i="2"/>
  <c r="F575" i="2"/>
  <c r="F494" i="2"/>
  <c r="F493" i="2"/>
  <c r="H493" i="2"/>
  <c r="H494" i="2"/>
  <c r="H495" i="2"/>
  <c r="H496" i="2"/>
  <c r="H497" i="2"/>
  <c r="H498" i="2"/>
  <c r="H499" i="2"/>
  <c r="H500" i="2"/>
  <c r="H501" i="2"/>
  <c r="H502" i="2"/>
  <c r="H503" i="2"/>
  <c r="H504" i="2"/>
  <c r="H505" i="2"/>
  <c r="H506" i="2"/>
  <c r="H507" i="2"/>
  <c r="H508" i="2"/>
  <c r="H509" i="2"/>
  <c r="H510" i="2"/>
  <c r="H511" i="2"/>
  <c r="H512" i="2"/>
  <c r="H513" i="2"/>
  <c r="H514" i="2"/>
  <c r="H515" i="2"/>
  <c r="H516" i="2"/>
  <c r="H517"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4" i="2"/>
  <c r="H545"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G606" i="2"/>
  <c r="G605" i="2"/>
  <c r="F606" i="2"/>
  <c r="F605" i="2"/>
  <c r="H605" i="2"/>
  <c r="H606" i="2"/>
  <c r="H607" i="2"/>
  <c r="H608" i="2"/>
  <c r="H609" i="2"/>
  <c r="H610" i="2"/>
  <c r="H611" i="2"/>
  <c r="H612" i="2"/>
  <c r="G14" i="2"/>
  <c r="F14" i="2"/>
  <c r="H14" i="2"/>
  <c r="E527" i="5"/>
  <c r="D527" i="5"/>
  <c r="C527" i="5"/>
  <c r="E524" i="5"/>
  <c r="D524" i="5"/>
  <c r="C524" i="5"/>
  <c r="E526" i="5"/>
  <c r="D526" i="5"/>
  <c r="C526" i="5"/>
  <c r="E525" i="5"/>
  <c r="D525" i="5"/>
  <c r="C525" i="5"/>
  <c r="E523" i="5"/>
  <c r="D523" i="5"/>
  <c r="C523" i="5"/>
  <c r="E522" i="5"/>
  <c r="D522" i="5"/>
  <c r="C522" i="5"/>
  <c r="E521" i="5"/>
  <c r="D521" i="5"/>
  <c r="C521" i="5"/>
  <c r="E520" i="5"/>
  <c r="D520" i="5"/>
  <c r="C520" i="5"/>
</calcChain>
</file>

<file path=xl/sharedStrings.xml><?xml version="1.0" encoding="utf-8"?>
<sst xmlns="http://schemas.openxmlformats.org/spreadsheetml/2006/main" count="3531" uniqueCount="760">
  <si>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</si>
  <si>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</si>
  <si>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</si>
  <si>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</si>
  <si>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</si>
  <si>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</si>
  <si>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</si>
  <si>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</si>
  <si>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</si>
  <si>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</si>
  <si>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</si>
  <si>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</si>
  <si>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</si>
  <si>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</si>
  <si>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</si>
  <si>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</si>
  <si>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</si>
  <si>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</si>
  <si>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</si>
  <si>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</si>
  <si>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</si>
  <si>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</si>
  <si>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</si>
  <si>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</si>
  <si>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</si>
  <si>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</si>
  <si>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</si>
  <si>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</si>
  <si>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</si>
  <si>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</si>
  <si>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</si>
  <si>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</si>
  <si>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</si>
  <si>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</si>
  <si>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</si>
  <si>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</si>
  <si>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</si>
  <si>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</si>
  <si>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</si>
  <si>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</si>
  <si>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</si>
  <si>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</si>
  <si>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</si>
  <si>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</si>
  <si>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</si>
  <si>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</si>
  <si>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</si>
  <si>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</si>
  <si>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</si>
  <si>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</si>
  <si>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</si>
  <si>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</si>
  <si>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</si>
  <si>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</si>
  <si>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</si>
  <si>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</si>
  <si>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</si>
  <si>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</si>
  <si>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</si>
  <si>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</si>
  <si>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</si>
  <si>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</si>
  <si>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</si>
  <si>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</si>
  <si>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</si>
  <si>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</si>
  <si>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</si>
  <si>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</si>
  <si>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</si>
  <si>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</si>
  <si>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</si>
  <si>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</si>
  <si>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</si>
  <si>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</si>
  <si>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</si>
  <si>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</si>
  <si>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</si>
  <si>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</si>
  <si>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</si>
  <si>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</si>
  <si>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</si>
  <si>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</si>
  <si>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</si>
  <si>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</si>
  <si>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</si>
  <si>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</si>
  <si>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</si>
  <si>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</si>
  <si>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</si>
  <si>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</si>
  <si>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</si>
  <si>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</si>
  <si>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</si>
  <si>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</si>
  <si>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</si>
  <si>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</si>
  <si>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</si>
  <si>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</si>
  <si>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</si>
  <si>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</si>
  <si>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</si>
  <si>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</si>
  <si>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</si>
  <si>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</si>
  <si>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</si>
  <si>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</si>
  <si>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</si>
  <si>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</si>
  <si>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</si>
  <si>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</si>
  <si>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</si>
  <si>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</si>
  <si>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</si>
  <si>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</si>
  <si>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</si>
  <si>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</si>
  <si>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</si>
  <si>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</si>
  <si>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</si>
  <si>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</si>
  <si>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</si>
  <si>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</si>
  <si>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</si>
  <si>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</si>
  <si>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</si>
  <si>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</si>
  <si>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</si>
  <si>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</si>
  <si>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</si>
  <si>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</si>
  <si>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</si>
  <si>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</si>
  <si>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</si>
  <si>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</si>
  <si>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</si>
  <si>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</si>
  <si>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</si>
  <si>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</si>
  <si>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</si>
  <si>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</si>
  <si>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</si>
  <si>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</si>
  <si>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</si>
  <si>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</si>
  <si>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</si>
  <si>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</si>
  <si>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</si>
  <si>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</si>
  <si>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</si>
  <si>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</si>
  <si>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</si>
  <si>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</si>
  <si>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</si>
  <si>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</si>
  <si>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</si>
  <si>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</si>
  <si>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</si>
  <si>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</si>
  <si>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</si>
  <si>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</si>
  <si>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</si>
  <si>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</si>
  <si>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</si>
  <si>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</si>
  <si>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</si>
  <si>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</si>
  <si>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</si>
  <si>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</si>
  <si>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</si>
  <si>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</si>
  <si>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</si>
  <si>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</si>
  <si>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</si>
  <si>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</si>
  <si>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</si>
  <si>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</si>
  <si>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</si>
  <si>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</si>
  <si>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</si>
  <si>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</si>
  <si>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</si>
  <si>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</si>
  <si>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</si>
  <si>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</si>
  <si>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</si>
  <si>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</si>
  <si>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</si>
  <si>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</si>
  <si>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</si>
  <si>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</si>
  <si>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</si>
  <si>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</si>
  <si>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</si>
  <si>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</si>
  <si>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</si>
  <si>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</si>
  <si>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</si>
  <si>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</si>
  <si>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</si>
  <si>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</si>
  <si>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</si>
  <si>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</si>
  <si>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</si>
  <si>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</si>
  <si>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</si>
  <si>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</si>
  <si>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</si>
  <si>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</si>
  <si>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</si>
  <si>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</si>
  <si>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</si>
  <si>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</si>
  <si>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</si>
  <si>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</si>
  <si>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</si>
  <si>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</si>
  <si>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</si>
  <si>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</si>
  <si>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</si>
  <si>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</si>
  <si>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</si>
  <si>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</si>
  <si>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</si>
  <si>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</si>
  <si>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</si>
  <si>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</si>
  <si>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</si>
  <si>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</si>
  <si>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</si>
  <si>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</si>
  <si>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</si>
  <si>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</si>
  <si>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</si>
  <si>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</si>
  <si>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</si>
  <si>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</si>
  <si>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</si>
  <si>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</si>
  <si>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</si>
  <si>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</si>
  <si>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</si>
  <si>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</si>
  <si>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</si>
  <si>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</si>
  <si>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</si>
  <si>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</si>
  <si>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</si>
  <si>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</si>
  <si>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</si>
  <si>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</si>
  <si>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</si>
  <si>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</si>
  <si>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</si>
  <si>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</si>
  <si>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</si>
  <si>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</si>
  <si>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</si>
  <si>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</si>
  <si>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</si>
  <si>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</si>
  <si>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</si>
  <si>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</si>
  <si>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</si>
  <si>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</si>
  <si>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</si>
  <si>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</si>
  <si>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</si>
  <si>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</si>
  <si>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</si>
  <si>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</si>
  <si>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</si>
  <si>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</si>
  <si>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</si>
  <si>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</si>
  <si>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</si>
  <si>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</si>
  <si>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</si>
  <si>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</si>
  <si>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</si>
  <si>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</si>
  <si>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</si>
  <si>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</si>
  <si>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</si>
  <si>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</si>
  <si>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</si>
  <si>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</si>
  <si>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</si>
  <si>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</si>
  <si>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</si>
  <si>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</si>
  <si>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</si>
  <si>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</si>
  <si>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</si>
  <si>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</si>
  <si>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</si>
  <si>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</si>
  <si>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</si>
  <si>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</si>
  <si>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</si>
  <si>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</si>
  <si>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</si>
  <si>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</si>
  <si>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</si>
  <si>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</si>
  <si>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</si>
  <si>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</si>
  <si>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</si>
  <si>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</si>
  <si>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</si>
  <si>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</si>
  <si>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</si>
  <si>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</si>
  <si>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</si>
  <si>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</si>
  <si>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</si>
  <si>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</si>
  <si>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</si>
  <si>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</si>
  <si>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</si>
  <si>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</si>
  <si>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</si>
  <si>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</si>
  <si>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</si>
  <si>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</si>
  <si>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</si>
  <si>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</si>
  <si>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</si>
  <si>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</si>
  <si>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</si>
  <si>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</si>
  <si>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</si>
  <si>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</si>
  <si>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</si>
  <si>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</si>
  <si>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</si>
  <si>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</si>
  <si>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</si>
  <si>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</si>
  <si>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</si>
  <si>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</si>
  <si>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</si>
  <si>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</si>
  <si>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</si>
  <si>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</si>
  <si>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</si>
  <si>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</si>
  <si>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</si>
  <si>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</si>
  <si>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</si>
  <si>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</si>
  <si>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</si>
  <si>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</si>
  <si>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</si>
  <si>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</si>
  <si>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</si>
  <si>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</si>
  <si>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</si>
  <si>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</si>
  <si>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</si>
  <si>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</si>
  <si>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</si>
  <si>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</si>
  <si>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</si>
  <si>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</si>
  <si>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</si>
  <si>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</si>
  <si>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</si>
  <si>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</si>
  <si>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</si>
  <si>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</si>
  <si>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</si>
  <si>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</si>
  <si>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</si>
  <si>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</si>
  <si>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</si>
  <si>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</si>
  <si>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</si>
  <si>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</si>
  <si>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</si>
  <si>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</si>
  <si>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</si>
  <si>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</si>
  <si>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</si>
  <si>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</si>
  <si>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</si>
  <si>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</si>
  <si>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</si>
  <si>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</si>
  <si>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</si>
  <si>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</si>
  <si>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</si>
  <si>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</si>
  <si>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</si>
  <si>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</si>
  <si>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</si>
  <si>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</si>
  <si>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</si>
  <si>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</si>
  <si>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</si>
  <si>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</si>
  <si>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</si>
  <si>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</si>
  <si>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</si>
  <si>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</si>
  <si>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</si>
  <si>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</si>
  <si>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</si>
  <si>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</si>
  <si>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</si>
  <si>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</si>
  <si>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</si>
  <si>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</si>
  <si>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</si>
  <si>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</si>
  <si>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</si>
  <si>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</si>
  <si>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</si>
  <si>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</si>
  <si>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</si>
  <si>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</si>
  <si>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</si>
  <si>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</si>
  <si>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</si>
  <si>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</si>
  <si>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</si>
  <si>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</si>
  <si>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</si>
  <si>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</si>
  <si>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</si>
  <si>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</si>
  <si>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</si>
  <si>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</si>
  <si>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</si>
  <si>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</si>
  <si>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</si>
  <si>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</si>
  <si>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</si>
  <si>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</si>
  <si>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</si>
  <si>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</si>
  <si>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</si>
  <si>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</si>
  <si>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</si>
  <si>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</si>
  <si>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</si>
  <si>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</si>
  <si>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</si>
  <si>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</si>
  <si>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</si>
  <si>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</si>
  <si>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</si>
  <si>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</si>
  <si>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</si>
  <si>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</si>
  <si>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</si>
  <si>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</si>
  <si>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</si>
  <si>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</si>
  <si>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</si>
  <si>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</si>
  <si>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</si>
  <si>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</si>
  <si>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</si>
  <si>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</si>
  <si>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</si>
  <si>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</si>
  <si>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</si>
  <si>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</si>
  <si>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</si>
  <si>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</si>
  <si>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</si>
  <si>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</si>
  <si>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</si>
  <si>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</si>
  <si>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</si>
  <si>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</si>
  <si>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</si>
  <si>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</si>
  <si>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</si>
  <si>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</si>
  <si>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</si>
  <si>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</si>
  <si>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</si>
  <si>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</si>
  <si>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</si>
  <si>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</si>
  <si>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</si>
  <si>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</si>
  <si>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</si>
  <si>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</si>
  <si>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</si>
  <si>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</si>
  <si>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</si>
  <si>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</si>
  <si>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</si>
  <si>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</si>
  <si>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</si>
  <si>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</si>
  <si>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</si>
  <si>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</si>
  <si>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</si>
  <si>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</si>
  <si>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</si>
  <si>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</si>
  <si>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</si>
  <si>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</si>
  <si>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</si>
  <si>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</si>
  <si>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</si>
  <si>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</si>
  <si>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</si>
  <si>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</si>
  <si>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</si>
  <si>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</si>
  <si>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</si>
  <si>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</si>
  <si>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</si>
  <si>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</si>
  <si>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</si>
  <si>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</si>
  <si>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</si>
  <si>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</si>
  <si>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</si>
  <si>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</si>
  <si>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</si>
  <si>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</si>
  <si>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</si>
  <si>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</si>
  <si>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</si>
  <si>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</si>
  <si>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</si>
  <si>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</si>
  <si>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</si>
  <si>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</si>
  <si>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</si>
  <si>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</si>
  <si>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</si>
  <si>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</si>
  <si>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</si>
  <si>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</si>
  <si>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</si>
  <si>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</si>
  <si>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</si>
  <si>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</si>
  <si>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</si>
  <si>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</si>
  <si>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</si>
  <si>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</si>
  <si>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</si>
  <si>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</si>
  <si>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</si>
  <si>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</si>
  <si>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</si>
  <si>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</si>
  <si>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</si>
  <si>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</si>
  <si>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</si>
  <si>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</si>
  <si>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</si>
  <si>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</si>
  <si>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</si>
  <si>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</si>
  <si>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</si>
  <si>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 xml:space="preserve"> Снос аварийных многоквартирных домов, расположенны х на территории Кашинского городского округа Тверской области</t>
  </si>
  <si>
    <t>0720300000</t>
  </si>
  <si>
    <t xml:space="preserve"> Задача "Содействие в решении жилищных проблем малоимущих многодетных семей"</t>
  </si>
  <si>
    <t>07203S0290</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</si>
  <si>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</si>
  <si>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</si>
  <si>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</si>
  <si>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</si>
  <si>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</si>
  <si>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</si>
  <si>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</si>
  <si>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</si>
  <si>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</si>
  <si>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</si>
  <si>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</si>
  <si>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</si>
  <si>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</si>
  <si>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</si>
  <si>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</si>
  <si>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</si>
  <si>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</si>
  <si>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</si>
  <si>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</si>
  <si>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</si>
  <si>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</si>
  <si>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</si>
  <si>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</si>
  <si>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</si>
  <si>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</si>
  <si>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</si>
  <si>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</si>
  <si>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</si>
  <si>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</si>
  <si>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</si>
  <si>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</si>
  <si>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</si>
  <si>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</si>
  <si>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</si>
  <si>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</si>
  <si>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</si>
  <si>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</si>
  <si>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</si>
  <si>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</si>
  <si>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</si>
  <si>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</si>
  <si>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</si>
  <si>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</si>
  <si>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</si>
  <si>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</si>
  <si>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</si>
  <si>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</si>
  <si>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</si>
  <si>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</si>
  <si>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</si>
  <si>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</si>
  <si>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</si>
  <si>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</si>
  <si>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</si>
  <si>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</si>
  <si>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</si>
  <si>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</si>
  <si>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</si>
  <si>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</si>
  <si>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</si>
  <si>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</si>
  <si>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</si>
  <si>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</si>
  <si>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</si>
  <si>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</si>
  <si>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</si>
  <si>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</si>
  <si>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</si>
  <si>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</si>
  <si>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</si>
  <si>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</si>
  <si>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</si>
  <si>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</si>
  <si>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</si>
  <si>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</si>
  <si>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</si>
  <si>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</si>
  <si>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</si>
  <si>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</si>
  <si>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</si>
  <si>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</si>
  <si>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</si>
  <si>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</si>
  <si>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</si>
  <si>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</si>
  <si>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</si>
  <si>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</si>
  <si>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</si>
  <si>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</si>
  <si>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</si>
  <si>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</si>
  <si>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</si>
  <si>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</si>
  <si>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</si>
  <si>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</si>
  <si>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</si>
  <si>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и бесплатное питание детей-инвалидов, детей с ограниченными возможностями здоровья</t>
  </si>
  <si>
    <t>191F254240</t>
  </si>
  <si>
    <t>022A100000</t>
  </si>
  <si>
    <t>022A155191</t>
  </si>
  <si>
    <t>021A155194</t>
  </si>
  <si>
    <t>021A255193</t>
  </si>
  <si>
    <t>021A200000</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</si>
  <si>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t>
  </si>
  <si>
    <t>Приложение № 3</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</si>
  <si>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</si>
  <si>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</si>
  <si>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</si>
  <si>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</si>
  <si>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</si>
  <si>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</si>
  <si>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</si>
  <si>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Задача "Реализация регионального проекта "Творческие люди" в рамказ национального проекта "Культура""</t>
  </si>
  <si>
    <t>Поддержка отрасли культуры в части оказания государственной поддержки лучшим сельским учреждениям культуры</t>
  </si>
  <si>
    <t>Поддержка отрасли культуры в части оказания государственной поддержки лучшим работникам сельских учреждений культуры</t>
  </si>
  <si>
    <t>Поддержка отрасли культуры в части модернизации (капитальный ремонт, реконструкция) муниципальных детских школ искусств по видам искусств</t>
  </si>
  <si>
    <t>05403S9003</t>
  </si>
  <si>
    <t>05403S9004</t>
  </si>
  <si>
    <t>05403S9005</t>
  </si>
  <si>
    <t>Расходы на реализацию Программы по поддержке местных инициатив «Обустройство детской площадки на улице Вонжинская г. Кашин» за счет средств местного бюджета, поступлений от юридических лиц и вкладов граждан</t>
  </si>
  <si>
    <t>03105S9006</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</si>
  <si>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</si>
  <si>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</si>
  <si>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</si>
  <si>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</si>
  <si>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Задача "Создание условий для реализации прграмм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</si>
  <si>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</si>
  <si>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0510420160</t>
  </si>
  <si>
    <t>Ремонт тепловых сетей в границах Кашинского городского округа</t>
  </si>
  <si>
    <t>0540319003</t>
  </si>
  <si>
    <t>0540319004</t>
  </si>
  <si>
    <t>0540319005</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</si>
  <si>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</si>
  <si>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«Обустройство детской площадки на улице Вонжинская г. Кашин» за счет средствобластного бюджета</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</si>
  <si>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</si>
  <si>
    <t>0120120070</t>
  </si>
  <si>
    <t>Устройство основания и установка физкультурно-оздоровительного комплекса открытого типа (ФОКОТ) на территории МБОУ СОШ №5</t>
  </si>
  <si>
    <t>1700000000</t>
  </si>
  <si>
    <t>1710000000</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</si>
  <si>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</si>
  <si>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1710100000</t>
  </si>
  <si>
    <t>1710120010</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</si>
  <si>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</si>
  <si>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1720000000</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</si>
  <si>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</si>
  <si>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</si>
  <si>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1720120010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</si>
  <si>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</si>
  <si>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0290123330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</si>
  <si>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</si>
  <si>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0310519006</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</si>
  <si>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областного бюджета" </t>
  </si>
  <si>
    <t>0830610490</t>
  </si>
  <si>
    <t xml:space="preserve">   Субсидия на иные цели на реализацию проекта «Кашин-город русского сердца. Благоустройства части набережной р.Кашинка вдоль конного проезда (от моста до дома №8 по пл.Пролетарская) </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</si>
  <si>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</si>
  <si>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</si>
  <si>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01401S0450</t>
  </si>
  <si>
    <t>Субсидия на укрепление материально-технической базы муниципальных организаций отдыха и оздоровления детей</t>
  </si>
  <si>
    <t>0110120020</t>
  </si>
  <si>
    <t>Установка видеонаблюдения в муниципальных бюджетных дошкольных образовательных организациях</t>
  </si>
  <si>
    <t>0120120080</t>
  </si>
  <si>
    <t>Приобретение покрытия для игровых площадок физкультурно- оздоровительного комплекса открытого типа (зоны безопасности)</t>
  </si>
  <si>
    <t>0120120090</t>
  </si>
  <si>
    <t>Устройство освещения физкультурно- оздоровительного комплекса открытого типа</t>
  </si>
  <si>
    <t>Подготовка проектно - сметной документации для проведения капитального ремонта Обелиска воинам - землякам, погибшим в годы ВОВ 1941-1945 гг. в деревне Верхняя Троица</t>
  </si>
  <si>
    <t>0910700000</t>
  </si>
  <si>
    <t>0910720100</t>
  </si>
  <si>
    <t>Задача "Содействие развитию гражданско-патриотического и духовно-нравственного воспитания молодёжи"</t>
  </si>
  <si>
    <t>191F220040</t>
  </si>
  <si>
    <t>Проведение спасательных, полевых, археологических работ в составе проекта «Кашин-город русского сердца»</t>
  </si>
  <si>
    <t xml:space="preserve"> Задача "Социальная защита и стимулирование народных дружинников"</t>
  </si>
  <si>
    <t>0110110920</t>
  </si>
  <si>
    <t>Расходы на реализацию мероприятий по обращениям, поступающим к депутатам Законодательного Собрания Тверской области</t>
  </si>
  <si>
    <t>0130110920</t>
  </si>
  <si>
    <t>0210110920</t>
  </si>
  <si>
    <t>Реализация мероприятий по обращениям, поступающим к депутатам Законодательного Собрания Тверской области</t>
  </si>
  <si>
    <t>0130300000</t>
  </si>
  <si>
    <t>0130310480</t>
  </si>
  <si>
    <t>01303S0480</t>
  </si>
  <si>
    <t>Приложение № 4</t>
  </si>
  <si>
    <t>к постановлению Администрации</t>
  </si>
  <si>
    <t>Кашинского городского округа</t>
  </si>
  <si>
    <t xml:space="preserve">утверждении отчета об исполнении </t>
  </si>
  <si>
    <t xml:space="preserve">бюджета Кашинского городского </t>
  </si>
  <si>
    <t>Ежеквартальный отчет об исполнении расходов бюджета  Кашинского городского округа                                        по ведомственной структуре расходов                                                                                                                                  за январь- июнь 2022 года</t>
  </si>
  <si>
    <t>округа за январь-июнь 2022 года»</t>
  </si>
  <si>
    <t xml:space="preserve">«Об утверждении отчета об исполнении </t>
  </si>
  <si>
    <t>Ежеквартальный отчет об исполнении расходов  бюджета Кашинского городского округа по разделам и подразделам классификации расходов                                                                                                                            за январь-июнь 2022 года</t>
  </si>
  <si>
    <t>Утверждено решением  о бюджете, тыс.руб.</t>
  </si>
  <si>
    <t>Исполнено, тыс.руб</t>
  </si>
  <si>
    <t>% исполнения к утвержден-ному бюджету</t>
  </si>
  <si>
    <t>от 18.07.2022  № 451 «Об</t>
  </si>
  <si>
    <t>от 18.07.2022    № 451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</si>
</sst>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0"/>
      <name val="Times New Roman"/>
      <family val="1"/>
      <charset val="204"/>
    </font>
    <font>
      <sz val="10"/>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18">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3" fillId="0" borderId="2" xfId="7" applyNumberFormat="1" applyFont="1" applyFill="1" applyProtection="1">
      <alignment horizontal="center" vertical="top" shrinkToFit="1"/>
    </xf>
    <xf numFmtId="0" fontId="13" fillId="0" borderId="2" xfId="6" applyNumberFormat="1" applyFont="1" applyFill="1" applyProtection="1">
      <alignment vertical="top" wrapText="1"/>
    </xf>
    <xf numFmtId="164" fontId="13"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49" fontId="11" fillId="0" borderId="2" xfId="5" applyNumberFormat="1" applyFont="1" applyFill="1" applyProtection="1">
      <alignment horizontal="center" vertical="center" wrapText="1"/>
    </xf>
    <xf numFmtId="49" fontId="9" fillId="0" borderId="6"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2" fillId="0" borderId="2" xfId="7" applyNumberFormat="1" applyFont="1" applyFill="1" applyProtection="1">
      <alignment horizontal="center" vertical="top" shrinkToFit="1"/>
    </xf>
    <xf numFmtId="1" fontId="12" fillId="0" borderId="2" xfId="7" applyNumberFormat="1" applyFont="1" applyFill="1" applyProtection="1">
      <alignment horizontal="center" vertical="top" shrinkToFit="1"/>
    </xf>
    <xf numFmtId="0" fontId="12" fillId="0" borderId="2" xfId="6" applyNumberFormat="1" applyFont="1" applyFill="1" applyProtection="1">
      <alignment vertical="top" wrapTex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0" fontId="9" fillId="0" borderId="7" xfId="6" applyNumberFormat="1" applyFont="1" applyFill="1" applyBorder="1" applyProtection="1">
      <alignment vertical="top"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8" fillId="0" borderId="0" xfId="0" applyFont="1" applyFill="1" applyAlignment="1" applyProtection="1">
      <alignment horizontal="center"/>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0" fontId="0" fillId="0" borderId="0" xfId="0" applyFont="1" applyFill="1" applyProtection="1">
      <protection locked="0"/>
    </xf>
    <xf numFmtId="0" fontId="0" fillId="0" borderId="0" xfId="0" applyFont="1" applyProtection="1">
      <protection locked="0"/>
    </xf>
    <xf numFmtId="0" fontId="8" fillId="0" borderId="1" xfId="0" applyFont="1" applyFill="1" applyBorder="1" applyAlignment="1" applyProtection="1">
      <alignment horizontal="center"/>
      <protection locked="0"/>
    </xf>
    <xf numFmtId="0" fontId="8" fillId="0" borderId="1" xfId="0" applyFont="1" applyFill="1" applyBorder="1" applyAlignment="1" applyProtection="1">
      <alignment horizontal="left"/>
      <protection locked="0"/>
    </xf>
    <xf numFmtId="164" fontId="9" fillId="0" borderId="2" xfId="5" applyNumberFormat="1" applyFont="1" applyFill="1" applyAlignment="1" applyProtection="1">
      <alignment horizontal="center" vertical="center" wrapText="1"/>
    </xf>
    <xf numFmtId="0" fontId="8" fillId="0" borderId="1" xfId="0" applyFont="1" applyBorder="1" applyProtection="1">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vertical="top"/>
    </xf>
    <xf numFmtId="0" fontId="8" fillId="0" borderId="1" xfId="0" applyFont="1" applyBorder="1" applyAlignment="1">
      <alignment vertical="top" wrapText="1"/>
    </xf>
    <xf numFmtId="0" fontId="14" fillId="0" borderId="1" xfId="0" applyFont="1" applyFill="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8" fillId="0" borderId="1" xfId="0" applyFont="1" applyBorder="1" applyAlignment="1">
      <alignment horizontal="justify" vertical="top" wrapText="1"/>
    </xf>
    <xf numFmtId="0" fontId="8" fillId="0" borderId="1" xfId="0" applyFont="1" applyFill="1" applyBorder="1" applyAlignment="1" applyProtection="1">
      <protection locked="0"/>
    </xf>
    <xf numFmtId="0" fontId="14" fillId="0" borderId="1" xfId="0" applyNumberFormat="1" applyFont="1" applyBorder="1" applyAlignment="1" applyProtection="1">
      <alignment wrapText="1"/>
      <protection locked="0"/>
    </xf>
    <xf numFmtId="164" fontId="11" fillId="0" borderId="2" xfId="5" applyNumberFormat="1" applyFont="1" applyFill="1" applyAlignment="1" applyProtection="1">
      <alignment horizontal="center" vertical="top" wrapText="1"/>
    </xf>
    <xf numFmtId="164" fontId="9" fillId="0" borderId="2" xfId="5" applyNumberFormat="1" applyFont="1" applyFill="1" applyAlignment="1" applyProtection="1">
      <alignment horizontal="center" vertical="top" wrapText="1"/>
    </xf>
    <xf numFmtId="164" fontId="11" fillId="0" borderId="2" xfId="8" applyNumberFormat="1" applyFont="1" applyFill="1" applyAlignment="1" applyProtection="1">
      <alignment horizontal="center" vertical="center" shrinkToFit="1"/>
    </xf>
    <xf numFmtId="164" fontId="9" fillId="0" borderId="2" xfId="8" applyNumberFormat="1" applyFont="1" applyFill="1" applyAlignment="1" applyProtection="1">
      <alignment horizontal="center" vertical="center" shrinkToFit="1"/>
    </xf>
    <xf numFmtId="164" fontId="12" fillId="0" borderId="2" xfId="8" applyNumberFormat="1" applyFont="1" applyFill="1" applyAlignment="1" applyProtection="1">
      <alignment horizontal="center" vertical="center" shrinkToFit="1"/>
    </xf>
    <xf numFmtId="164" fontId="9" fillId="0" borderId="6" xfId="8" applyNumberFormat="1" applyFont="1" applyFill="1" applyBorder="1" applyAlignment="1" applyProtection="1">
      <alignment horizontal="center" vertical="center" shrinkToFit="1"/>
    </xf>
    <xf numFmtId="164" fontId="9" fillId="0" borderId="4" xfId="11" applyNumberFormat="1" applyFont="1" applyFill="1" applyBorder="1" applyAlignment="1" applyProtection="1">
      <alignment horizontal="center" vertical="center" shrinkToFit="1"/>
    </xf>
    <xf numFmtId="0" fontId="8" fillId="0" borderId="1" xfId="0" applyFont="1" applyFill="1" applyBorder="1" applyAlignment="1" applyProtection="1">
      <alignment horizontal="left"/>
      <protection locked="0"/>
    </xf>
    <xf numFmtId="0" fontId="8" fillId="0" borderId="1" xfId="0" applyFont="1" applyBorder="1" applyAlignment="1">
      <alignment horizontal="justify" vertical="top"/>
    </xf>
    <xf numFmtId="0" fontId="14" fillId="0" borderId="1" xfId="0" applyNumberFormat="1" applyFont="1" applyBorder="1" applyAlignment="1" applyProtection="1">
      <alignment horizontal="center" wrapText="1"/>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0" applyFont="1" applyBorder="1" applyAlignment="1">
      <alignment horizontal="justify" vertical="top" wrapText="1"/>
    </xf>
    <xf numFmtId="0" fontId="10" fillId="0" borderId="1" xfId="3" applyNumberFormat="1" applyFont="1" applyFill="1" applyProtection="1">
      <alignment horizontal="center"/>
    </xf>
    <xf numFmtId="0" fontId="10" fillId="0" borderId="1" xfId="3" applyFont="1" applyFill="1">
      <alignment horizontal="center"/>
    </xf>
    <xf numFmtId="0" fontId="9" fillId="0" borderId="8" xfId="2" applyNumberFormat="1" applyFont="1" applyBorder="1" applyAlignment="1" applyProtection="1">
      <alignment horizontal="center" vertical="center" wrapText="1"/>
    </xf>
    <xf numFmtId="0" fontId="9" fillId="0" borderId="9" xfId="2" applyNumberFormat="1" applyFont="1" applyBorder="1" applyAlignment="1" applyProtection="1">
      <alignment horizontal="center" vertical="center" wrapText="1"/>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8" xfId="5" applyNumberFormat="1" applyFont="1" applyFill="1" applyBorder="1" applyAlignment="1" applyProtection="1">
      <alignment horizontal="center" vertical="center" wrapText="1"/>
    </xf>
    <xf numFmtId="0" fontId="9" fillId="0" borderId="9" xfId="5" applyNumberFormat="1" applyFont="1" applyFill="1" applyBorder="1" applyAlignment="1" applyProtection="1">
      <alignment horizontal="center" vertical="center" wrapText="1"/>
    </xf>
    <xf numFmtId="0" fontId="9" fillId="0" borderId="1" xfId="4" applyNumberFormat="1" applyFont="1" applyFill="1" applyProtection="1">
      <alignment horizontal="right"/>
    </xf>
    <xf numFmtId="0" fontId="9" fillId="0" borderId="1" xfId="4" applyFont="1" applyFill="1">
      <alignment horizontal="right"/>
    </xf>
    <xf numFmtId="0" fontId="8" fillId="0" borderId="1" xfId="0" applyFont="1" applyBorder="1" applyAlignment="1">
      <alignment horizontal="left" vertical="top" wrapText="1" indent="30"/>
    </xf>
    <xf numFmtId="0" fontId="8" fillId="0" borderId="1" xfId="0" applyFont="1" applyBorder="1" applyAlignment="1">
      <alignment horizontal="left" vertical="top" indent="30"/>
    </xf>
    <xf numFmtId="0" fontId="8" fillId="0" borderId="1" xfId="0" applyFont="1" applyFill="1" applyBorder="1" applyAlignment="1" applyProtection="1">
      <alignment horizontal="left" indent="30"/>
      <protection locked="0"/>
    </xf>
    <xf numFmtId="0" fontId="8" fillId="0" borderId="1" xfId="0" applyFont="1" applyBorder="1" applyAlignment="1" applyProtection="1">
      <alignment horizontal="left" indent="30"/>
      <protection locked="0"/>
    </xf>
    <xf numFmtId="0" fontId="14"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49" fontId="9" fillId="0" borderId="4" xfId="5" applyNumberFormat="1" applyFont="1" applyFill="1" applyBorder="1" applyAlignment="1" applyProtection="1">
      <alignment horizontal="center" vertical="center"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31"/>
  <sheetViews>
    <sheetView showGridLines="0" tabSelected="1" zoomScaleSheetLayoutView="100" workbookViewId="0">
      <selection activeCell="I12" sqref="I12"/>
    </sheetView>
  </sheetViews>
  <sheetFormatPr defaultColWidth="9.140625" defaultRowHeight="15" outlineLevelRow="6" x14ac:dyDescent="0.25"/>
  <cols>
    <col min="1" max="1" width="7.7109375" style="21" customWidth="1"/>
    <col min="2" max="2" width="53.85546875" style="21" customWidth="1"/>
    <col min="3" max="5" width="11.7109375" style="35" customWidth="1"/>
    <col min="6" max="6" width="9.140625" style="22" customWidth="1"/>
    <col min="7" max="16384" width="9.140625" style="22"/>
  </cols>
  <sheetData>
    <row r="1" spans="1:17" s="12" customFormat="1" x14ac:dyDescent="0.25">
      <c r="A1" s="75"/>
      <c r="B1" s="73"/>
      <c r="C1" s="92" t="s">
        <v>671</v>
      </c>
      <c r="D1" s="92"/>
      <c r="E1" s="92"/>
      <c r="F1" s="73"/>
      <c r="G1" s="73"/>
      <c r="H1" s="73"/>
      <c r="I1" s="73"/>
      <c r="J1" s="73"/>
    </row>
    <row r="2" spans="1:17" s="12" customFormat="1" ht="15" customHeight="1" x14ac:dyDescent="0.25">
      <c r="A2" s="75"/>
      <c r="B2" s="76"/>
      <c r="C2" s="95" t="s">
        <v>747</v>
      </c>
      <c r="D2" s="95"/>
      <c r="E2" s="95"/>
      <c r="F2" s="76"/>
      <c r="G2" s="76"/>
      <c r="H2" s="76"/>
      <c r="I2" s="76"/>
      <c r="J2" s="76"/>
    </row>
    <row r="3" spans="1:17" s="12" customFormat="1" x14ac:dyDescent="0.25">
      <c r="A3" s="75"/>
      <c r="B3" s="77"/>
      <c r="C3" s="96" t="s">
        <v>748</v>
      </c>
      <c r="D3" s="96"/>
      <c r="E3" s="96"/>
      <c r="F3" s="77"/>
      <c r="G3" s="77"/>
      <c r="H3" s="77"/>
      <c r="I3" s="77"/>
      <c r="J3" s="77"/>
    </row>
    <row r="4" spans="1:17" s="12" customFormat="1" x14ac:dyDescent="0.25">
      <c r="A4" s="75"/>
      <c r="B4" s="73"/>
      <c r="C4" s="92" t="s">
        <v>759</v>
      </c>
      <c r="D4" s="92"/>
      <c r="E4" s="92"/>
      <c r="F4" s="72"/>
      <c r="G4" s="72"/>
      <c r="H4" s="72"/>
      <c r="I4" s="72"/>
      <c r="J4" s="72"/>
    </row>
    <row r="5" spans="1:17" s="12" customFormat="1" x14ac:dyDescent="0.25">
      <c r="A5" s="75"/>
      <c r="B5" s="73"/>
      <c r="C5" s="92" t="s">
        <v>753</v>
      </c>
      <c r="D5" s="92"/>
      <c r="E5" s="92"/>
      <c r="F5" s="72"/>
      <c r="G5" s="72"/>
      <c r="H5" s="72"/>
      <c r="I5" s="72"/>
      <c r="J5" s="72"/>
    </row>
    <row r="6" spans="1:17" s="12" customFormat="1" x14ac:dyDescent="0.25">
      <c r="A6" s="54"/>
      <c r="B6" s="77"/>
      <c r="C6" s="96" t="s">
        <v>750</v>
      </c>
      <c r="D6" s="96"/>
      <c r="E6" s="96"/>
      <c r="F6" s="77"/>
      <c r="G6" s="77"/>
      <c r="H6" s="77"/>
      <c r="I6" s="77"/>
      <c r="J6" s="77"/>
    </row>
    <row r="7" spans="1:17" s="12" customFormat="1" ht="15" customHeight="1" x14ac:dyDescent="0.25">
      <c r="A7" s="54"/>
      <c r="B7" s="82"/>
      <c r="C7" s="99" t="s">
        <v>752</v>
      </c>
      <c r="D7" s="99"/>
      <c r="E7" s="99"/>
      <c r="F7" s="82"/>
      <c r="G7" s="82"/>
      <c r="H7" s="82"/>
      <c r="I7" s="82"/>
      <c r="J7" s="82"/>
    </row>
    <row r="8" spans="1:17" s="12" customFormat="1" ht="15" customHeight="1" x14ac:dyDescent="0.25">
      <c r="A8" s="54"/>
      <c r="B8" s="83"/>
      <c r="C8" s="83"/>
      <c r="D8" s="83"/>
      <c r="E8" s="72"/>
      <c r="F8" s="83"/>
      <c r="G8" s="93"/>
      <c r="H8" s="93"/>
      <c r="I8" s="93"/>
      <c r="J8" s="93"/>
      <c r="K8" s="93"/>
      <c r="L8" s="93"/>
      <c r="M8" s="93"/>
      <c r="N8" s="93"/>
      <c r="O8" s="93"/>
    </row>
    <row r="9" spans="1:17" s="12" customFormat="1" ht="74.25" customHeight="1" x14ac:dyDescent="0.3">
      <c r="A9" s="94" t="s">
        <v>754</v>
      </c>
      <c r="B9" s="94"/>
      <c r="C9" s="94"/>
      <c r="D9" s="94"/>
      <c r="E9" s="94"/>
      <c r="F9" s="84"/>
      <c r="G9" s="84"/>
      <c r="H9" s="84"/>
      <c r="I9" s="84"/>
      <c r="J9" s="84"/>
      <c r="K9" s="84"/>
      <c r="L9" s="84"/>
      <c r="M9" s="84"/>
      <c r="N9" s="84"/>
      <c r="O9" s="84"/>
      <c r="P9" s="84"/>
      <c r="Q9" s="2"/>
    </row>
    <row r="10" spans="1:17" ht="15.75" customHeight="1" x14ac:dyDescent="0.25">
      <c r="B10" s="100"/>
      <c r="C10" s="101"/>
      <c r="D10" s="101"/>
      <c r="E10" s="101"/>
      <c r="F10" s="2"/>
    </row>
    <row r="11" spans="1:17" ht="12" customHeight="1" x14ac:dyDescent="0.25">
      <c r="B11" s="108"/>
      <c r="C11" s="109"/>
      <c r="D11" s="109"/>
      <c r="E11" s="109"/>
      <c r="F11" s="2"/>
    </row>
    <row r="12" spans="1:17" ht="15" customHeight="1" x14ac:dyDescent="0.25">
      <c r="A12" s="104" t="s">
        <v>534</v>
      </c>
      <c r="B12" s="104" t="s">
        <v>537</v>
      </c>
      <c r="C12" s="106" t="s">
        <v>755</v>
      </c>
      <c r="D12" s="106" t="s">
        <v>756</v>
      </c>
      <c r="E12" s="102" t="s">
        <v>757</v>
      </c>
      <c r="F12" s="2"/>
    </row>
    <row r="13" spans="1:17" ht="52.5" customHeight="1" x14ac:dyDescent="0.25">
      <c r="A13" s="105"/>
      <c r="B13" s="105"/>
      <c r="C13" s="107"/>
      <c r="D13" s="107"/>
      <c r="E13" s="103"/>
      <c r="F13" s="2"/>
    </row>
    <row r="14" spans="1:17" ht="15.75" customHeight="1" x14ac:dyDescent="0.25">
      <c r="A14" s="55">
        <v>1</v>
      </c>
      <c r="B14" s="55">
        <v>2</v>
      </c>
      <c r="C14" s="10">
        <v>3</v>
      </c>
      <c r="D14" s="10">
        <v>4</v>
      </c>
      <c r="E14" s="10">
        <v>5</v>
      </c>
      <c r="F14" s="2"/>
    </row>
    <row r="15" spans="1:17" s="26" customFormat="1" ht="15.75" customHeight="1" x14ac:dyDescent="0.25">
      <c r="A15" s="24"/>
      <c r="B15" s="25" t="s">
        <v>546</v>
      </c>
      <c r="C15" s="6">
        <f>C16+C127+C163+C229+C313+C414+C435+C485+C518</f>
        <v>761614.8</v>
      </c>
      <c r="D15" s="6">
        <f>D16+D127+D163+D229+D313+D414+D435+D485+D518</f>
        <v>357446.8</v>
      </c>
      <c r="E15" s="85">
        <f>D15/C15*100</f>
        <v>46.932753932827978</v>
      </c>
      <c r="F15" s="14"/>
    </row>
    <row r="16" spans="1:17" s="26" customFormat="1" x14ac:dyDescent="0.25">
      <c r="A16" s="19" t="s">
        <v>1</v>
      </c>
      <c r="B16" s="20" t="s">
        <v>260</v>
      </c>
      <c r="C16" s="7">
        <f>C17+C23+C37+C43+C52+C57</f>
        <v>71156.3</v>
      </c>
      <c r="D16" s="7">
        <f>D17+D23+D37+D43+D52+D57</f>
        <v>32064.299999999996</v>
      </c>
      <c r="E16" s="85">
        <f t="shared" ref="E16:E79" si="0">D16/C16*100</f>
        <v>45.061786517848731</v>
      </c>
      <c r="F16" s="4"/>
    </row>
    <row r="17" spans="1:7" ht="25.5" outlineLevel="1" x14ac:dyDescent="0.25">
      <c r="A17" s="15" t="s">
        <v>12</v>
      </c>
      <c r="B17" s="17" t="s">
        <v>271</v>
      </c>
      <c r="C17" s="8">
        <f>'№ 4ведомственная'!F25</f>
        <v>1792</v>
      </c>
      <c r="D17" s="8">
        <f>'№ 4ведомственная'!G25</f>
        <v>701.3</v>
      </c>
      <c r="E17" s="86">
        <f t="shared" si="0"/>
        <v>39.135044642857139</v>
      </c>
      <c r="F17" s="2"/>
    </row>
    <row r="18" spans="1:7" ht="51" hidden="1" outlineLevel="2" x14ac:dyDescent="0.25">
      <c r="A18" s="15" t="s">
        <v>12</v>
      </c>
      <c r="B18" s="17" t="s">
        <v>272</v>
      </c>
      <c r="C18" s="8">
        <f>C19</f>
        <v>1792</v>
      </c>
      <c r="D18" s="8">
        <f t="shared" ref="D18:D21" si="1">D19</f>
        <v>701.3</v>
      </c>
      <c r="E18" s="86">
        <f t="shared" si="0"/>
        <v>39.135044642857139</v>
      </c>
      <c r="F18" s="2"/>
      <c r="G18" s="27"/>
    </row>
    <row r="19" spans="1:7" ht="25.5" hidden="1" outlineLevel="3" x14ac:dyDescent="0.25">
      <c r="A19" s="15" t="s">
        <v>12</v>
      </c>
      <c r="B19" s="17" t="s">
        <v>320</v>
      </c>
      <c r="C19" s="8">
        <f>C20</f>
        <v>1792</v>
      </c>
      <c r="D19" s="8">
        <f t="shared" si="1"/>
        <v>701.3</v>
      </c>
      <c r="E19" s="86">
        <f t="shared" si="0"/>
        <v>39.135044642857139</v>
      </c>
      <c r="F19" s="2"/>
    </row>
    <row r="20" spans="1:7" ht="25.5" hidden="1" outlineLevel="4" x14ac:dyDescent="0.25">
      <c r="A20" s="15" t="s">
        <v>12</v>
      </c>
      <c r="B20" s="17" t="s">
        <v>321</v>
      </c>
      <c r="C20" s="8">
        <f>C21</f>
        <v>1792</v>
      </c>
      <c r="D20" s="8">
        <f t="shared" si="1"/>
        <v>701.3</v>
      </c>
      <c r="E20" s="86">
        <f t="shared" si="0"/>
        <v>39.135044642857139</v>
      </c>
      <c r="F20" s="2"/>
    </row>
    <row r="21" spans="1:7" hidden="1" outlineLevel="5" x14ac:dyDescent="0.25">
      <c r="A21" s="15" t="s">
        <v>12</v>
      </c>
      <c r="B21" s="17" t="s">
        <v>322</v>
      </c>
      <c r="C21" s="8">
        <f>C22</f>
        <v>1792</v>
      </c>
      <c r="D21" s="8">
        <f t="shared" si="1"/>
        <v>701.3</v>
      </c>
      <c r="E21" s="86">
        <f t="shared" si="0"/>
        <v>39.135044642857139</v>
      </c>
      <c r="F21" s="2"/>
    </row>
    <row r="22" spans="1:7" ht="51" hidden="1" outlineLevel="6" x14ac:dyDescent="0.25">
      <c r="A22" s="15" t="s">
        <v>12</v>
      </c>
      <c r="B22" s="17" t="s">
        <v>314</v>
      </c>
      <c r="C22" s="8">
        <f>'№ 4ведомственная'!F30</f>
        <v>1792</v>
      </c>
      <c r="D22" s="8">
        <f>'№ 4ведомственная'!G30</f>
        <v>701.3</v>
      </c>
      <c r="E22" s="86">
        <f t="shared" si="0"/>
        <v>39.135044642857139</v>
      </c>
      <c r="F22" s="2"/>
    </row>
    <row r="23" spans="1:7" ht="38.25" outlineLevel="1" collapsed="1" x14ac:dyDescent="0.25">
      <c r="A23" s="15" t="s">
        <v>17</v>
      </c>
      <c r="B23" s="17" t="s">
        <v>273</v>
      </c>
      <c r="C23" s="8">
        <f>'№ 4ведомственная'!F31</f>
        <v>39777.699999999997</v>
      </c>
      <c r="D23" s="8">
        <f>'№ 4ведомственная'!G31</f>
        <v>17954.3</v>
      </c>
      <c r="E23" s="86">
        <f t="shared" si="0"/>
        <v>45.136596635803478</v>
      </c>
      <c r="F23" s="2"/>
    </row>
    <row r="24" spans="1:7" ht="51" hidden="1" outlineLevel="2" x14ac:dyDescent="0.25">
      <c r="A24" s="15" t="s">
        <v>17</v>
      </c>
      <c r="B24" s="17" t="s">
        <v>272</v>
      </c>
      <c r="C24" s="8" t="e">
        <f>C25+C30</f>
        <v>#REF!</v>
      </c>
      <c r="D24" s="8" t="e">
        <f>D25+D30</f>
        <v>#REF!</v>
      </c>
      <c r="E24" s="86" t="e">
        <f t="shared" si="0"/>
        <v>#REF!</v>
      </c>
      <c r="F24" s="2"/>
    </row>
    <row r="25" spans="1:7" ht="51" hidden="1" outlineLevel="3" x14ac:dyDescent="0.25">
      <c r="A25" s="15" t="s">
        <v>17</v>
      </c>
      <c r="B25" s="17" t="s">
        <v>323</v>
      </c>
      <c r="C25" s="8">
        <f t="shared" ref="C25:D26" si="2">C26</f>
        <v>350</v>
      </c>
      <c r="D25" s="8">
        <f t="shared" si="2"/>
        <v>142.80000000000001</v>
      </c>
      <c r="E25" s="86">
        <f t="shared" si="0"/>
        <v>40.800000000000004</v>
      </c>
      <c r="F25" s="2"/>
    </row>
    <row r="26" spans="1:7" ht="63.75" hidden="1" outlineLevel="4" x14ac:dyDescent="0.25">
      <c r="A26" s="15" t="s">
        <v>17</v>
      </c>
      <c r="B26" s="17" t="s">
        <v>324</v>
      </c>
      <c r="C26" s="8">
        <f t="shared" si="2"/>
        <v>350</v>
      </c>
      <c r="D26" s="8">
        <f t="shared" si="2"/>
        <v>142.80000000000001</v>
      </c>
      <c r="E26" s="86">
        <f t="shared" si="0"/>
        <v>40.800000000000004</v>
      </c>
      <c r="F26" s="2"/>
    </row>
    <row r="27" spans="1:7" ht="38.25" hidden="1" outlineLevel="5" x14ac:dyDescent="0.25">
      <c r="A27" s="15" t="s">
        <v>17</v>
      </c>
      <c r="B27" s="17" t="s">
        <v>325</v>
      </c>
      <c r="C27" s="8">
        <f>C28+C29</f>
        <v>350</v>
      </c>
      <c r="D27" s="8">
        <f>D28+D29</f>
        <v>142.80000000000001</v>
      </c>
      <c r="E27" s="86">
        <f t="shared" si="0"/>
        <v>40.800000000000004</v>
      </c>
      <c r="F27" s="2"/>
    </row>
    <row r="28" spans="1:7" ht="51" hidden="1" outlineLevel="6" x14ac:dyDescent="0.25">
      <c r="A28" s="15" t="s">
        <v>17</v>
      </c>
      <c r="B28" s="17" t="s">
        <v>314</v>
      </c>
      <c r="C28" s="8">
        <f>'№ 4ведомственная'!F36</f>
        <v>284.60000000000002</v>
      </c>
      <c r="D28" s="8">
        <f>'№ 4ведомственная'!G36</f>
        <v>122.4</v>
      </c>
      <c r="E28" s="86">
        <f t="shared" si="0"/>
        <v>43.007730147575543</v>
      </c>
      <c r="F28" s="2"/>
    </row>
    <row r="29" spans="1:7" ht="25.5" hidden="1" outlineLevel="6" x14ac:dyDescent="0.25">
      <c r="A29" s="15" t="s">
        <v>17</v>
      </c>
      <c r="B29" s="17" t="s">
        <v>315</v>
      </c>
      <c r="C29" s="8">
        <f>'№ 4ведомственная'!F37</f>
        <v>65.400000000000006</v>
      </c>
      <c r="D29" s="8">
        <f>'№ 4ведомственная'!G37</f>
        <v>20.399999999999999</v>
      </c>
      <c r="E29" s="86">
        <f t="shared" si="0"/>
        <v>31.192660550458712</v>
      </c>
      <c r="F29" s="2"/>
    </row>
    <row r="30" spans="1:7" ht="25.5" hidden="1" outlineLevel="3" x14ac:dyDescent="0.25">
      <c r="A30" s="15" t="s">
        <v>17</v>
      </c>
      <c r="B30" s="17" t="s">
        <v>320</v>
      </c>
      <c r="C30" s="8" t="e">
        <f t="shared" ref="C30:D31" si="3">C31</f>
        <v>#REF!</v>
      </c>
      <c r="D30" s="8" t="e">
        <f t="shared" si="3"/>
        <v>#REF!</v>
      </c>
      <c r="E30" s="86" t="e">
        <f t="shared" si="0"/>
        <v>#REF!</v>
      </c>
      <c r="F30" s="2"/>
    </row>
    <row r="31" spans="1:7" ht="25.5" hidden="1" outlineLevel="4" x14ac:dyDescent="0.25">
      <c r="A31" s="15" t="s">
        <v>17</v>
      </c>
      <c r="B31" s="17" t="s">
        <v>321</v>
      </c>
      <c r="C31" s="8" t="e">
        <f t="shared" si="3"/>
        <v>#REF!</v>
      </c>
      <c r="D31" s="8" t="e">
        <f t="shared" si="3"/>
        <v>#REF!</v>
      </c>
      <c r="E31" s="86" t="e">
        <f t="shared" si="0"/>
        <v>#REF!</v>
      </c>
      <c r="F31" s="2"/>
    </row>
    <row r="32" spans="1:7" ht="51" hidden="1" outlineLevel="5" x14ac:dyDescent="0.25">
      <c r="A32" s="15" t="s">
        <v>17</v>
      </c>
      <c r="B32" s="17" t="s">
        <v>327</v>
      </c>
      <c r="C32" s="8" t="e">
        <f>C33+C34+C35+C36</f>
        <v>#REF!</v>
      </c>
      <c r="D32" s="8" t="e">
        <f>D33+D34+D35+D36</f>
        <v>#REF!</v>
      </c>
      <c r="E32" s="86" t="e">
        <f t="shared" si="0"/>
        <v>#REF!</v>
      </c>
      <c r="F32" s="2"/>
    </row>
    <row r="33" spans="1:6" ht="51" hidden="1" outlineLevel="6" x14ac:dyDescent="0.25">
      <c r="A33" s="15" t="s">
        <v>17</v>
      </c>
      <c r="B33" s="17" t="s">
        <v>314</v>
      </c>
      <c r="C33" s="8">
        <f>'№ 4ведомственная'!F41</f>
        <v>31571.7</v>
      </c>
      <c r="D33" s="8">
        <f>'№ 4ведомственная'!G41</f>
        <v>13308.4</v>
      </c>
      <c r="E33" s="86">
        <f t="shared" si="0"/>
        <v>42.152940766572591</v>
      </c>
      <c r="F33" s="2"/>
    </row>
    <row r="34" spans="1:6" ht="25.5" hidden="1" outlineLevel="6" x14ac:dyDescent="0.25">
      <c r="A34" s="15" t="s">
        <v>17</v>
      </c>
      <c r="B34" s="17" t="s">
        <v>315</v>
      </c>
      <c r="C34" s="8">
        <f>'№ 4ведомственная'!F42</f>
        <v>7482.4</v>
      </c>
      <c r="D34" s="8">
        <f>'№ 4ведомственная'!G42</f>
        <v>4113.8</v>
      </c>
      <c r="E34" s="86">
        <f t="shared" si="0"/>
        <v>54.979685662354328</v>
      </c>
      <c r="F34" s="2"/>
    </row>
    <row r="35" spans="1:6" hidden="1" outlineLevel="6" x14ac:dyDescent="0.25">
      <c r="A35" s="15" t="s">
        <v>17</v>
      </c>
      <c r="B35" s="17" t="s">
        <v>326</v>
      </c>
      <c r="C35" s="8" t="e">
        <f>'№ 4ведомственная'!#REF!</f>
        <v>#REF!</v>
      </c>
      <c r="D35" s="8" t="e">
        <f>'№ 4ведомственная'!#REF!</f>
        <v>#REF!</v>
      </c>
      <c r="E35" s="86" t="e">
        <f t="shared" si="0"/>
        <v>#REF!</v>
      </c>
      <c r="F35" s="2"/>
    </row>
    <row r="36" spans="1:6" hidden="1" outlineLevel="6" x14ac:dyDescent="0.25">
      <c r="A36" s="15" t="s">
        <v>17</v>
      </c>
      <c r="B36" s="17" t="s">
        <v>316</v>
      </c>
      <c r="C36" s="8">
        <f>'№ 4ведомственная'!F43</f>
        <v>373.6</v>
      </c>
      <c r="D36" s="8">
        <f>'№ 4ведомственная'!G43</f>
        <v>389.3</v>
      </c>
      <c r="E36" s="86">
        <f t="shared" si="0"/>
        <v>104.20235546038543</v>
      </c>
      <c r="F36" s="2"/>
    </row>
    <row r="37" spans="1:6" outlineLevel="1" collapsed="1" x14ac:dyDescent="0.25">
      <c r="A37" s="15" t="s">
        <v>23</v>
      </c>
      <c r="B37" s="17" t="s">
        <v>274</v>
      </c>
      <c r="C37" s="8">
        <f>'№ 4ведомственная'!F44</f>
        <v>158.30000000000001</v>
      </c>
      <c r="D37" s="8">
        <f>'№ 4ведомственная'!G44</f>
        <v>78.2</v>
      </c>
      <c r="E37" s="86">
        <f t="shared" si="0"/>
        <v>49.399873657612126</v>
      </c>
      <c r="F37" s="2"/>
    </row>
    <row r="38" spans="1:6" ht="51" hidden="1" outlineLevel="2" x14ac:dyDescent="0.25">
      <c r="A38" s="15" t="s">
        <v>23</v>
      </c>
      <c r="B38" s="17" t="s">
        <v>272</v>
      </c>
      <c r="C38" s="8">
        <f>C39</f>
        <v>0</v>
      </c>
      <c r="D38" s="8">
        <f t="shared" ref="D38:D41" si="4">D39</f>
        <v>0</v>
      </c>
      <c r="E38" s="86" t="e">
        <f t="shared" si="0"/>
        <v>#DIV/0!</v>
      </c>
      <c r="F38" s="2"/>
    </row>
    <row r="39" spans="1:6" ht="51" hidden="1" outlineLevel="3" x14ac:dyDescent="0.25">
      <c r="A39" s="15" t="s">
        <v>23</v>
      </c>
      <c r="B39" s="17" t="s">
        <v>323</v>
      </c>
      <c r="C39" s="8">
        <f>C40</f>
        <v>0</v>
      </c>
      <c r="D39" s="8">
        <f t="shared" si="4"/>
        <v>0</v>
      </c>
      <c r="E39" s="86" t="e">
        <f t="shared" si="0"/>
        <v>#DIV/0!</v>
      </c>
      <c r="F39" s="2"/>
    </row>
    <row r="40" spans="1:6" ht="63.75" hidden="1" outlineLevel="4" x14ac:dyDescent="0.25">
      <c r="A40" s="15" t="s">
        <v>23</v>
      </c>
      <c r="B40" s="17" t="s">
        <v>324</v>
      </c>
      <c r="C40" s="8">
        <f>C41</f>
        <v>0</v>
      </c>
      <c r="D40" s="8">
        <f t="shared" si="4"/>
        <v>0</v>
      </c>
      <c r="E40" s="86" t="e">
        <f t="shared" si="0"/>
        <v>#DIV/0!</v>
      </c>
      <c r="F40" s="2"/>
    </row>
    <row r="41" spans="1:6" ht="38.25" hidden="1" outlineLevel="5" x14ac:dyDescent="0.25">
      <c r="A41" s="15" t="s">
        <v>23</v>
      </c>
      <c r="B41" s="17" t="s">
        <v>328</v>
      </c>
      <c r="C41" s="8">
        <f>C42</f>
        <v>0</v>
      </c>
      <c r="D41" s="8">
        <f t="shared" si="4"/>
        <v>0</v>
      </c>
      <c r="E41" s="86" t="e">
        <f t="shared" si="0"/>
        <v>#DIV/0!</v>
      </c>
      <c r="F41" s="2"/>
    </row>
    <row r="42" spans="1:6" ht="25.5" hidden="1" outlineLevel="6" x14ac:dyDescent="0.25">
      <c r="A42" s="15" t="s">
        <v>23</v>
      </c>
      <c r="B42" s="17" t="s">
        <v>315</v>
      </c>
      <c r="C42" s="8"/>
      <c r="D42" s="8"/>
      <c r="E42" s="86" t="e">
        <f t="shared" si="0"/>
        <v>#DIV/0!</v>
      </c>
      <c r="F42" s="2"/>
    </row>
    <row r="43" spans="1:6" ht="38.25" outlineLevel="1" collapsed="1" x14ac:dyDescent="0.25">
      <c r="A43" s="15" t="s">
        <v>2</v>
      </c>
      <c r="B43" s="17" t="s">
        <v>269</v>
      </c>
      <c r="C43" s="8">
        <f>'№ 4ведомственная'!F17+'№ 4ведомственная'!F607</f>
        <v>10867</v>
      </c>
      <c r="D43" s="8">
        <f>'№ 4ведомственная'!G17+'№ 4ведомственная'!G607</f>
        <v>4435.0999999999995</v>
      </c>
      <c r="E43" s="86">
        <f t="shared" si="0"/>
        <v>40.812551762215875</v>
      </c>
      <c r="F43" s="2"/>
    </row>
    <row r="44" spans="1:6" hidden="1" outlineLevel="2" x14ac:dyDescent="0.25">
      <c r="A44" s="15" t="s">
        <v>2</v>
      </c>
      <c r="B44" s="17" t="s">
        <v>270</v>
      </c>
      <c r="C44" s="8" t="e">
        <f>C45</f>
        <v>#REF!</v>
      </c>
      <c r="D44" s="8" t="e">
        <f>D45</f>
        <v>#REF!</v>
      </c>
      <c r="E44" s="86" t="e">
        <f t="shared" si="0"/>
        <v>#REF!</v>
      </c>
      <c r="F44" s="2"/>
    </row>
    <row r="45" spans="1:6" ht="25.5" hidden="1" outlineLevel="3" x14ac:dyDescent="0.25">
      <c r="A45" s="15" t="s">
        <v>2</v>
      </c>
      <c r="B45" s="17" t="s">
        <v>312</v>
      </c>
      <c r="C45" s="8" t="e">
        <f>C46+C50</f>
        <v>#REF!</v>
      </c>
      <c r="D45" s="8" t="e">
        <f>D46+D50</f>
        <v>#REF!</v>
      </c>
      <c r="E45" s="86" t="e">
        <f t="shared" si="0"/>
        <v>#REF!</v>
      </c>
      <c r="F45" s="2"/>
    </row>
    <row r="46" spans="1:6" ht="25.5" hidden="1" outlineLevel="5" x14ac:dyDescent="0.25">
      <c r="A46" s="15" t="s">
        <v>2</v>
      </c>
      <c r="B46" s="17" t="s">
        <v>313</v>
      </c>
      <c r="C46" s="8" t="e">
        <f>C47+C48+C49</f>
        <v>#REF!</v>
      </c>
      <c r="D46" s="8" t="e">
        <f>D47+D48+D49</f>
        <v>#REF!</v>
      </c>
      <c r="E46" s="86" t="e">
        <f t="shared" si="0"/>
        <v>#REF!</v>
      </c>
      <c r="F46" s="2"/>
    </row>
    <row r="47" spans="1:6" ht="51" hidden="1" outlineLevel="6" x14ac:dyDescent="0.25">
      <c r="A47" s="15" t="s">
        <v>2</v>
      </c>
      <c r="B47" s="17" t="s">
        <v>314</v>
      </c>
      <c r="C47" s="8">
        <f>'№ 4ведомственная'!F21</f>
        <v>9072.4</v>
      </c>
      <c r="D47" s="8">
        <f>'№ 4ведомственная'!G21</f>
        <v>3791.2</v>
      </c>
      <c r="E47" s="86">
        <f t="shared" si="0"/>
        <v>41.788280939993825</v>
      </c>
      <c r="F47" s="2"/>
    </row>
    <row r="48" spans="1:6" ht="25.5" hidden="1" outlineLevel="6" x14ac:dyDescent="0.25">
      <c r="A48" s="15" t="s">
        <v>2</v>
      </c>
      <c r="B48" s="17" t="s">
        <v>315</v>
      </c>
      <c r="C48" s="8">
        <f>'№ 4ведомственная'!F22</f>
        <v>865.9</v>
      </c>
      <c r="D48" s="8">
        <f>'№ 4ведомственная'!G22</f>
        <v>300.7</v>
      </c>
      <c r="E48" s="86">
        <f t="shared" si="0"/>
        <v>34.726873772952999</v>
      </c>
      <c r="F48" s="2"/>
    </row>
    <row r="49" spans="1:6" hidden="1" outlineLevel="6" x14ac:dyDescent="0.25">
      <c r="A49" s="15" t="s">
        <v>2</v>
      </c>
      <c r="B49" s="17" t="s">
        <v>316</v>
      </c>
      <c r="C49" s="8" t="e">
        <f>'№ 4ведомственная'!#REF!</f>
        <v>#REF!</v>
      </c>
      <c r="D49" s="8" t="e">
        <f>'№ 4ведомственная'!#REF!</f>
        <v>#REF!</v>
      </c>
      <c r="E49" s="86" t="e">
        <f t="shared" si="0"/>
        <v>#REF!</v>
      </c>
      <c r="F49" s="2"/>
    </row>
    <row r="50" spans="1:6" hidden="1" outlineLevel="5" x14ac:dyDescent="0.25">
      <c r="A50" s="15" t="s">
        <v>2</v>
      </c>
      <c r="B50" s="17" t="s">
        <v>259</v>
      </c>
      <c r="C50" s="8">
        <f>C51</f>
        <v>927.7</v>
      </c>
      <c r="D50" s="8">
        <f>D51</f>
        <v>343</v>
      </c>
      <c r="E50" s="86">
        <f t="shared" si="0"/>
        <v>36.97315942653875</v>
      </c>
      <c r="F50" s="2"/>
    </row>
    <row r="51" spans="1:6" ht="51" hidden="1" outlineLevel="6" x14ac:dyDescent="0.25">
      <c r="A51" s="15" t="s">
        <v>2</v>
      </c>
      <c r="B51" s="17" t="s">
        <v>314</v>
      </c>
      <c r="C51" s="8">
        <f>'№ 4ведомственная'!F611</f>
        <v>927.7</v>
      </c>
      <c r="D51" s="8">
        <f>'№ 4ведомственная'!G611</f>
        <v>343</v>
      </c>
      <c r="E51" s="86">
        <f t="shared" si="0"/>
        <v>36.97315942653875</v>
      </c>
      <c r="F51" s="2"/>
    </row>
    <row r="52" spans="1:6" outlineLevel="1" collapsed="1" x14ac:dyDescent="0.25">
      <c r="A52" s="15" t="s">
        <v>25</v>
      </c>
      <c r="B52" s="17" t="s">
        <v>275</v>
      </c>
      <c r="C52" s="8">
        <f>'№ 4ведомственная'!F50</f>
        <v>300</v>
      </c>
      <c r="D52" s="8">
        <f>'№ 4ведомственная'!G50</f>
        <v>0</v>
      </c>
      <c r="E52" s="86">
        <f t="shared" si="0"/>
        <v>0</v>
      </c>
      <c r="F52" s="2"/>
    </row>
    <row r="53" spans="1:6" hidden="1" outlineLevel="2" x14ac:dyDescent="0.25">
      <c r="A53" s="15" t="s">
        <v>25</v>
      </c>
      <c r="B53" s="17" t="s">
        <v>270</v>
      </c>
      <c r="C53" s="8">
        <f>C54</f>
        <v>300</v>
      </c>
      <c r="D53" s="8">
        <f t="shared" ref="D53:D55" si="5">D54</f>
        <v>0</v>
      </c>
      <c r="E53" s="86">
        <f t="shared" si="0"/>
        <v>0</v>
      </c>
      <c r="F53" s="2"/>
    </row>
    <row r="54" spans="1:6" hidden="1" outlineLevel="3" x14ac:dyDescent="0.25">
      <c r="A54" s="15" t="s">
        <v>25</v>
      </c>
      <c r="B54" s="17" t="s">
        <v>275</v>
      </c>
      <c r="C54" s="8">
        <f>C55</f>
        <v>300</v>
      </c>
      <c r="D54" s="8">
        <f t="shared" si="5"/>
        <v>0</v>
      </c>
      <c r="E54" s="86">
        <f t="shared" si="0"/>
        <v>0</v>
      </c>
      <c r="F54" s="2"/>
    </row>
    <row r="55" spans="1:6" ht="25.5" hidden="1" outlineLevel="5" x14ac:dyDescent="0.25">
      <c r="A55" s="15" t="s">
        <v>25</v>
      </c>
      <c r="B55" s="17" t="s">
        <v>329</v>
      </c>
      <c r="C55" s="8">
        <f>C56</f>
        <v>300</v>
      </c>
      <c r="D55" s="8">
        <f t="shared" si="5"/>
        <v>0</v>
      </c>
      <c r="E55" s="86">
        <f t="shared" si="0"/>
        <v>0</v>
      </c>
      <c r="F55" s="2"/>
    </row>
    <row r="56" spans="1:6" hidden="1" outlineLevel="6" x14ac:dyDescent="0.25">
      <c r="A56" s="15" t="s">
        <v>25</v>
      </c>
      <c r="B56" s="17" t="s">
        <v>316</v>
      </c>
      <c r="C56" s="8">
        <f>'№ 4ведомственная'!F54</f>
        <v>300</v>
      </c>
      <c r="D56" s="8">
        <f>'№ 4ведомственная'!G54</f>
        <v>0</v>
      </c>
      <c r="E56" s="86">
        <f t="shared" si="0"/>
        <v>0</v>
      </c>
      <c r="F56" s="2"/>
    </row>
    <row r="57" spans="1:6" outlineLevel="1" collapsed="1" x14ac:dyDescent="0.25">
      <c r="A57" s="15" t="s">
        <v>28</v>
      </c>
      <c r="B57" s="17" t="s">
        <v>276</v>
      </c>
      <c r="C57" s="8">
        <f>'№ 4ведомственная'!F55+'№ 4ведомственная'!F338</f>
        <v>18261.3</v>
      </c>
      <c r="D57" s="8">
        <f>'№ 4ведомственная'!G55+'№ 4ведомственная'!G338</f>
        <v>8895.4</v>
      </c>
      <c r="E57" s="86">
        <f t="shared" si="0"/>
        <v>48.71175655621451</v>
      </c>
      <c r="F57" s="2"/>
    </row>
    <row r="58" spans="1:6" ht="51" hidden="1" outlineLevel="2" x14ac:dyDescent="0.25">
      <c r="A58" s="15" t="s">
        <v>28</v>
      </c>
      <c r="B58" s="17" t="s">
        <v>277</v>
      </c>
      <c r="C58" s="8" t="e">
        <f>C59+C70</f>
        <v>#REF!</v>
      </c>
      <c r="D58" s="8" t="e">
        <f>D59+D70</f>
        <v>#REF!</v>
      </c>
      <c r="E58" s="85" t="e">
        <f t="shared" si="0"/>
        <v>#REF!</v>
      </c>
      <c r="F58" s="2"/>
    </row>
    <row r="59" spans="1:6" ht="25.5" hidden="1" outlineLevel="3" x14ac:dyDescent="0.25">
      <c r="A59" s="15" t="s">
        <v>28</v>
      </c>
      <c r="B59" s="17" t="s">
        <v>330</v>
      </c>
      <c r="C59" s="8" t="e">
        <f>C60+C63</f>
        <v>#REF!</v>
      </c>
      <c r="D59" s="8" t="e">
        <f>D60+D63</f>
        <v>#REF!</v>
      </c>
      <c r="E59" s="85" t="e">
        <f t="shared" si="0"/>
        <v>#REF!</v>
      </c>
      <c r="F59" s="2"/>
    </row>
    <row r="60" spans="1:6" ht="25.5" hidden="1" outlineLevel="4" x14ac:dyDescent="0.25">
      <c r="A60" s="15" t="s">
        <v>28</v>
      </c>
      <c r="B60" s="17" t="s">
        <v>547</v>
      </c>
      <c r="C60" s="8" t="e">
        <f t="shared" ref="C60:D61" si="6">C61</f>
        <v>#REF!</v>
      </c>
      <c r="D60" s="8" t="e">
        <f t="shared" si="6"/>
        <v>#REF!</v>
      </c>
      <c r="E60" s="85" t="e">
        <f t="shared" si="0"/>
        <v>#REF!</v>
      </c>
      <c r="F60" s="2"/>
    </row>
    <row r="61" spans="1:6" ht="25.5" hidden="1" outlineLevel="5" x14ac:dyDescent="0.25">
      <c r="A61" s="15" t="s">
        <v>28</v>
      </c>
      <c r="B61" s="17" t="s">
        <v>331</v>
      </c>
      <c r="C61" s="8" t="e">
        <f t="shared" si="6"/>
        <v>#REF!</v>
      </c>
      <c r="D61" s="8" t="e">
        <f t="shared" si="6"/>
        <v>#REF!</v>
      </c>
      <c r="E61" s="85" t="e">
        <f t="shared" si="0"/>
        <v>#REF!</v>
      </c>
      <c r="F61" s="2"/>
    </row>
    <row r="62" spans="1:6" ht="25.5" hidden="1" outlineLevel="6" x14ac:dyDescent="0.25">
      <c r="A62" s="15" t="s">
        <v>28</v>
      </c>
      <c r="B62" s="17" t="s">
        <v>315</v>
      </c>
      <c r="C62" s="8" t="e">
        <f>'№ 4ведомственная'!#REF!</f>
        <v>#REF!</v>
      </c>
      <c r="D62" s="8" t="e">
        <f>'№ 4ведомственная'!#REF!</f>
        <v>#REF!</v>
      </c>
      <c r="E62" s="85" t="e">
        <f t="shared" si="0"/>
        <v>#REF!</v>
      </c>
      <c r="F62" s="2"/>
    </row>
    <row r="63" spans="1:6" ht="38.25" hidden="1" outlineLevel="4" x14ac:dyDescent="0.25">
      <c r="A63" s="15" t="s">
        <v>28</v>
      </c>
      <c r="B63" s="17" t="s">
        <v>332</v>
      </c>
      <c r="C63" s="8">
        <f>C64+C66+C68</f>
        <v>2590</v>
      </c>
      <c r="D63" s="8">
        <f>D64+D66+D68</f>
        <v>1635</v>
      </c>
      <c r="E63" s="85">
        <f t="shared" si="0"/>
        <v>63.127413127413121</v>
      </c>
      <c r="F63" s="2"/>
    </row>
    <row r="64" spans="1:6" ht="38.25" hidden="1" outlineLevel="5" x14ac:dyDescent="0.25">
      <c r="A64" s="15" t="s">
        <v>28</v>
      </c>
      <c r="B64" s="17" t="s">
        <v>333</v>
      </c>
      <c r="C64" s="8">
        <f>C65</f>
        <v>100</v>
      </c>
      <c r="D64" s="8">
        <f>D65</f>
        <v>26</v>
      </c>
      <c r="E64" s="85">
        <f t="shared" si="0"/>
        <v>26</v>
      </c>
      <c r="F64" s="2"/>
    </row>
    <row r="65" spans="1:6" ht="25.5" hidden="1" outlineLevel="6" x14ac:dyDescent="0.25">
      <c r="A65" s="15" t="s">
        <v>28</v>
      </c>
      <c r="B65" s="17" t="s">
        <v>315</v>
      </c>
      <c r="C65" s="8">
        <f>'№ 4ведомственная'!F60</f>
        <v>100</v>
      </c>
      <c r="D65" s="8">
        <f>'№ 4ведомственная'!G60</f>
        <v>26</v>
      </c>
      <c r="E65" s="85">
        <f t="shared" si="0"/>
        <v>26</v>
      </c>
      <c r="F65" s="2"/>
    </row>
    <row r="66" spans="1:6" ht="51" hidden="1" outlineLevel="5" x14ac:dyDescent="0.25">
      <c r="A66" s="15" t="s">
        <v>28</v>
      </c>
      <c r="B66" s="17" t="s">
        <v>334</v>
      </c>
      <c r="C66" s="8">
        <f>C67</f>
        <v>150</v>
      </c>
      <c r="D66" s="8">
        <f>D67</f>
        <v>0</v>
      </c>
      <c r="E66" s="85">
        <f t="shared" si="0"/>
        <v>0</v>
      </c>
      <c r="F66" s="2"/>
    </row>
    <row r="67" spans="1:6" ht="25.5" hidden="1" outlineLevel="6" x14ac:dyDescent="0.25">
      <c r="A67" s="15" t="s">
        <v>28</v>
      </c>
      <c r="B67" s="17" t="s">
        <v>315</v>
      </c>
      <c r="C67" s="8">
        <f>'№ 4ведомственная'!F62</f>
        <v>150</v>
      </c>
      <c r="D67" s="8">
        <f>'№ 4ведомственная'!G62</f>
        <v>0</v>
      </c>
      <c r="E67" s="85">
        <f t="shared" si="0"/>
        <v>0</v>
      </c>
      <c r="F67" s="2"/>
    </row>
    <row r="68" spans="1:6" ht="25.5" hidden="1" outlineLevel="5" x14ac:dyDescent="0.25">
      <c r="A68" s="15" t="s">
        <v>28</v>
      </c>
      <c r="B68" s="17" t="s">
        <v>335</v>
      </c>
      <c r="C68" s="8">
        <f>C69</f>
        <v>2340</v>
      </c>
      <c r="D68" s="8">
        <f>D69</f>
        <v>1609</v>
      </c>
      <c r="E68" s="85">
        <f t="shared" si="0"/>
        <v>68.760683760683762</v>
      </c>
      <c r="F68" s="2"/>
    </row>
    <row r="69" spans="1:6" ht="25.5" hidden="1" outlineLevel="6" x14ac:dyDescent="0.25">
      <c r="A69" s="15" t="s">
        <v>28</v>
      </c>
      <c r="B69" s="17" t="s">
        <v>315</v>
      </c>
      <c r="C69" s="8">
        <f>'№ 4ведомственная'!F64</f>
        <v>2340</v>
      </c>
      <c r="D69" s="8">
        <f>'№ 4ведомственная'!G64</f>
        <v>1609</v>
      </c>
      <c r="E69" s="85">
        <f t="shared" si="0"/>
        <v>68.760683760683762</v>
      </c>
      <c r="F69" s="2"/>
    </row>
    <row r="70" spans="1:6" ht="25.5" hidden="1" outlineLevel="3" x14ac:dyDescent="0.25">
      <c r="A70" s="15" t="s">
        <v>28</v>
      </c>
      <c r="B70" s="17" t="s">
        <v>336</v>
      </c>
      <c r="C70" s="8" t="e">
        <f>C71</f>
        <v>#REF!</v>
      </c>
      <c r="D70" s="8" t="e">
        <f t="shared" ref="D70:D72" si="7">D71</f>
        <v>#REF!</v>
      </c>
      <c r="E70" s="85" t="e">
        <f t="shared" si="0"/>
        <v>#REF!</v>
      </c>
      <c r="F70" s="2"/>
    </row>
    <row r="71" spans="1:6" ht="51" hidden="1" outlineLevel="4" x14ac:dyDescent="0.25">
      <c r="A71" s="15" t="s">
        <v>28</v>
      </c>
      <c r="B71" s="17" t="s">
        <v>337</v>
      </c>
      <c r="C71" s="8" t="e">
        <f>C72</f>
        <v>#REF!</v>
      </c>
      <c r="D71" s="8" t="e">
        <f t="shared" si="7"/>
        <v>#REF!</v>
      </c>
      <c r="E71" s="85" t="e">
        <f t="shared" si="0"/>
        <v>#REF!</v>
      </c>
      <c r="F71" s="2"/>
    </row>
    <row r="72" spans="1:6" ht="25.5" hidden="1" outlineLevel="5" x14ac:dyDescent="0.25">
      <c r="A72" s="15" t="s">
        <v>28</v>
      </c>
      <c r="B72" s="17" t="s">
        <v>338</v>
      </c>
      <c r="C72" s="8" t="e">
        <f>C73</f>
        <v>#REF!</v>
      </c>
      <c r="D72" s="8" t="e">
        <f t="shared" si="7"/>
        <v>#REF!</v>
      </c>
      <c r="E72" s="85" t="e">
        <f t="shared" si="0"/>
        <v>#REF!</v>
      </c>
      <c r="F72" s="2"/>
    </row>
    <row r="73" spans="1:6" ht="25.5" hidden="1" outlineLevel="6" x14ac:dyDescent="0.25">
      <c r="A73" s="15" t="s">
        <v>28</v>
      </c>
      <c r="B73" s="17" t="s">
        <v>315</v>
      </c>
      <c r="C73" s="8" t="e">
        <f>'№ 4ведомственная'!#REF!</f>
        <v>#REF!</v>
      </c>
      <c r="D73" s="8" t="e">
        <f>'№ 4ведомственная'!#REF!</f>
        <v>#REF!</v>
      </c>
      <c r="E73" s="85" t="e">
        <f t="shared" si="0"/>
        <v>#REF!</v>
      </c>
      <c r="F73" s="2"/>
    </row>
    <row r="74" spans="1:6" ht="51" hidden="1" outlineLevel="2" x14ac:dyDescent="0.25">
      <c r="A74" s="15" t="s">
        <v>28</v>
      </c>
      <c r="B74" s="17" t="s">
        <v>272</v>
      </c>
      <c r="C74" s="8" t="e">
        <f>C75+C85</f>
        <v>#REF!</v>
      </c>
      <c r="D74" s="8" t="e">
        <f>D75+D85</f>
        <v>#REF!</v>
      </c>
      <c r="E74" s="85" t="e">
        <f t="shared" si="0"/>
        <v>#REF!</v>
      </c>
      <c r="F74" s="2"/>
    </row>
    <row r="75" spans="1:6" ht="51" hidden="1" outlineLevel="3" x14ac:dyDescent="0.25">
      <c r="A75" s="15" t="s">
        <v>28</v>
      </c>
      <c r="B75" s="17" t="s">
        <v>323</v>
      </c>
      <c r="C75" s="8" t="e">
        <f>C76</f>
        <v>#REF!</v>
      </c>
      <c r="D75" s="8" t="e">
        <f>D76</f>
        <v>#REF!</v>
      </c>
      <c r="E75" s="85" t="e">
        <f t="shared" si="0"/>
        <v>#REF!</v>
      </c>
      <c r="F75" s="2"/>
    </row>
    <row r="76" spans="1:6" ht="63.75" hidden="1" outlineLevel="4" x14ac:dyDescent="0.25">
      <c r="A76" s="15" t="s">
        <v>28</v>
      </c>
      <c r="B76" s="17" t="s">
        <v>324</v>
      </c>
      <c r="C76" s="8" t="e">
        <f>C77+C80+C82</f>
        <v>#REF!</v>
      </c>
      <c r="D76" s="8" t="e">
        <f>D77+D80+D82</f>
        <v>#REF!</v>
      </c>
      <c r="E76" s="85" t="e">
        <f t="shared" si="0"/>
        <v>#REF!</v>
      </c>
      <c r="F76" s="2"/>
    </row>
    <row r="77" spans="1:6" ht="51" hidden="1" outlineLevel="5" x14ac:dyDescent="0.25">
      <c r="A77" s="15" t="s">
        <v>28</v>
      </c>
      <c r="B77" s="17" t="s">
        <v>339</v>
      </c>
      <c r="C77" s="8">
        <f>C78+C79</f>
        <v>217</v>
      </c>
      <c r="D77" s="8">
        <f>D78+D79</f>
        <v>24.9</v>
      </c>
      <c r="E77" s="85">
        <f t="shared" si="0"/>
        <v>11.474654377880183</v>
      </c>
      <c r="F77" s="2"/>
    </row>
    <row r="78" spans="1:6" ht="51" hidden="1" outlineLevel="6" x14ac:dyDescent="0.25">
      <c r="A78" s="15" t="s">
        <v>28</v>
      </c>
      <c r="B78" s="17" t="s">
        <v>314</v>
      </c>
      <c r="C78" s="8">
        <f>'№ 4ведомственная'!F69</f>
        <v>167.9</v>
      </c>
      <c r="D78" s="8">
        <f>'№ 4ведомственная'!G69</f>
        <v>24.9</v>
      </c>
      <c r="E78" s="85">
        <f t="shared" si="0"/>
        <v>14.830256104824299</v>
      </c>
      <c r="F78" s="2"/>
    </row>
    <row r="79" spans="1:6" ht="25.5" hidden="1" outlineLevel="6" x14ac:dyDescent="0.25">
      <c r="A79" s="15" t="s">
        <v>28</v>
      </c>
      <c r="B79" s="17" t="s">
        <v>315</v>
      </c>
      <c r="C79" s="8">
        <f>'№ 4ведомственная'!F70</f>
        <v>49.1</v>
      </c>
      <c r="D79" s="8">
        <f>'№ 4ведомственная'!G70</f>
        <v>0</v>
      </c>
      <c r="E79" s="85">
        <f t="shared" si="0"/>
        <v>0</v>
      </c>
      <c r="F79" s="2"/>
    </row>
    <row r="80" spans="1:6" hidden="1" outlineLevel="5" x14ac:dyDescent="0.25">
      <c r="A80" s="15" t="s">
        <v>28</v>
      </c>
      <c r="B80" s="17" t="s">
        <v>340</v>
      </c>
      <c r="C80" s="8">
        <f>C81</f>
        <v>270</v>
      </c>
      <c r="D80" s="8">
        <f>D81</f>
        <v>270</v>
      </c>
      <c r="E80" s="85">
        <f t="shared" ref="E80:E143" si="8">D80/C80*100</f>
        <v>100</v>
      </c>
      <c r="F80" s="2"/>
    </row>
    <row r="81" spans="1:6" ht="25.5" hidden="1" outlineLevel="6" x14ac:dyDescent="0.25">
      <c r="A81" s="15" t="s">
        <v>28</v>
      </c>
      <c r="B81" s="17" t="s">
        <v>341</v>
      </c>
      <c r="C81" s="8">
        <f>'№ 4ведомственная'!F72</f>
        <v>270</v>
      </c>
      <c r="D81" s="8">
        <f>'№ 4ведомственная'!G72</f>
        <v>270</v>
      </c>
      <c r="E81" s="85">
        <f t="shared" si="8"/>
        <v>100</v>
      </c>
      <c r="F81" s="2"/>
    </row>
    <row r="82" spans="1:6" ht="25.5" hidden="1" outlineLevel="5" x14ac:dyDescent="0.25">
      <c r="A82" s="15" t="s">
        <v>28</v>
      </c>
      <c r="B82" s="17" t="s">
        <v>342</v>
      </c>
      <c r="C82" s="8" t="e">
        <f>C83+C84</f>
        <v>#REF!</v>
      </c>
      <c r="D82" s="8" t="e">
        <f>D83+D84</f>
        <v>#REF!</v>
      </c>
      <c r="E82" s="85" t="e">
        <f t="shared" si="8"/>
        <v>#REF!</v>
      </c>
      <c r="F82" s="2"/>
    </row>
    <row r="83" spans="1:6" ht="51" hidden="1" outlineLevel="6" x14ac:dyDescent="0.25">
      <c r="A83" s="15" t="s">
        <v>28</v>
      </c>
      <c r="B83" s="17" t="s">
        <v>314</v>
      </c>
      <c r="C83" s="8" t="e">
        <f>'№ 4ведомственная'!#REF!</f>
        <v>#REF!</v>
      </c>
      <c r="D83" s="8" t="e">
        <f>'№ 4ведомственная'!#REF!</f>
        <v>#REF!</v>
      </c>
      <c r="E83" s="85" t="e">
        <f t="shared" si="8"/>
        <v>#REF!</v>
      </c>
      <c r="F83" s="2"/>
    </row>
    <row r="84" spans="1:6" ht="25.5" hidden="1" outlineLevel="6" x14ac:dyDescent="0.25">
      <c r="A84" s="15" t="s">
        <v>28</v>
      </c>
      <c r="B84" s="17" t="s">
        <v>315</v>
      </c>
      <c r="C84" s="8" t="e">
        <f>'№ 4ведомственная'!#REF!</f>
        <v>#REF!</v>
      </c>
      <c r="D84" s="8" t="e">
        <f>'№ 4ведомственная'!#REF!</f>
        <v>#REF!</v>
      </c>
      <c r="E84" s="85" t="e">
        <f t="shared" si="8"/>
        <v>#REF!</v>
      </c>
      <c r="F84" s="2"/>
    </row>
    <row r="85" spans="1:6" ht="25.5" hidden="1" outlineLevel="3" x14ac:dyDescent="0.25">
      <c r="A85" s="15" t="s">
        <v>28</v>
      </c>
      <c r="B85" s="17" t="s">
        <v>343</v>
      </c>
      <c r="C85" s="8">
        <f>C86</f>
        <v>400</v>
      </c>
      <c r="D85" s="8">
        <f>D86</f>
        <v>209.89999999999998</v>
      </c>
      <c r="E85" s="85">
        <f t="shared" si="8"/>
        <v>52.474999999999994</v>
      </c>
      <c r="F85" s="2"/>
    </row>
    <row r="86" spans="1:6" ht="25.5" hidden="1" outlineLevel="4" x14ac:dyDescent="0.25">
      <c r="A86" s="15" t="s">
        <v>28</v>
      </c>
      <c r="B86" s="17" t="s">
        <v>344</v>
      </c>
      <c r="C86" s="8">
        <f>C87+C89</f>
        <v>400</v>
      </c>
      <c r="D86" s="8">
        <f>D87+D89</f>
        <v>209.89999999999998</v>
      </c>
      <c r="E86" s="85">
        <f t="shared" si="8"/>
        <v>52.474999999999994</v>
      </c>
      <c r="F86" s="2"/>
    </row>
    <row r="87" spans="1:6" ht="38.25" hidden="1" outlineLevel="5" x14ac:dyDescent="0.25">
      <c r="A87" s="15" t="s">
        <v>28</v>
      </c>
      <c r="B87" s="17" t="s">
        <v>345</v>
      </c>
      <c r="C87" s="8">
        <f>C88</f>
        <v>200</v>
      </c>
      <c r="D87" s="8">
        <f>D88</f>
        <v>53.3</v>
      </c>
      <c r="E87" s="85">
        <f t="shared" si="8"/>
        <v>26.649999999999995</v>
      </c>
      <c r="F87" s="2"/>
    </row>
    <row r="88" spans="1:6" ht="25.5" hidden="1" outlineLevel="6" x14ac:dyDescent="0.25">
      <c r="A88" s="15" t="s">
        <v>28</v>
      </c>
      <c r="B88" s="17" t="s">
        <v>315</v>
      </c>
      <c r="C88" s="8">
        <f>'№ 4ведомственная'!F76</f>
        <v>200</v>
      </c>
      <c r="D88" s="8">
        <f>'№ 4ведомственная'!G76</f>
        <v>53.3</v>
      </c>
      <c r="E88" s="85">
        <f t="shared" si="8"/>
        <v>26.649999999999995</v>
      </c>
      <c r="F88" s="2"/>
    </row>
    <row r="89" spans="1:6" ht="38.25" hidden="1" outlineLevel="5" x14ac:dyDescent="0.25">
      <c r="A89" s="15" t="s">
        <v>28</v>
      </c>
      <c r="B89" s="17" t="s">
        <v>346</v>
      </c>
      <c r="C89" s="8">
        <f>C90</f>
        <v>200</v>
      </c>
      <c r="D89" s="8">
        <f>D90</f>
        <v>156.6</v>
      </c>
      <c r="E89" s="85">
        <f t="shared" si="8"/>
        <v>78.3</v>
      </c>
      <c r="F89" s="2"/>
    </row>
    <row r="90" spans="1:6" ht="25.5" hidden="1" outlineLevel="6" x14ac:dyDescent="0.25">
      <c r="A90" s="15" t="s">
        <v>28</v>
      </c>
      <c r="B90" s="17" t="s">
        <v>315</v>
      </c>
      <c r="C90" s="8">
        <f>'№ 4ведомственная'!F78</f>
        <v>200</v>
      </c>
      <c r="D90" s="8">
        <f>'№ 4ведомственная'!G78</f>
        <v>156.6</v>
      </c>
      <c r="E90" s="85">
        <f t="shared" si="8"/>
        <v>78.3</v>
      </c>
      <c r="F90" s="2"/>
    </row>
    <row r="91" spans="1:6" ht="38.25" hidden="1" outlineLevel="2" x14ac:dyDescent="0.25">
      <c r="A91" s="15" t="s">
        <v>28</v>
      </c>
      <c r="B91" s="17" t="s">
        <v>278</v>
      </c>
      <c r="C91" s="8">
        <f>C92</f>
        <v>45</v>
      </c>
      <c r="D91" s="8">
        <f>D92</f>
        <v>0</v>
      </c>
      <c r="E91" s="85">
        <f t="shared" si="8"/>
        <v>0</v>
      </c>
      <c r="F91" s="2"/>
    </row>
    <row r="92" spans="1:6" ht="25.5" hidden="1" outlineLevel="3" x14ac:dyDescent="0.25">
      <c r="A92" s="15" t="s">
        <v>28</v>
      </c>
      <c r="B92" s="17" t="s">
        <v>347</v>
      </c>
      <c r="C92" s="8">
        <f>C93+C97</f>
        <v>45</v>
      </c>
      <c r="D92" s="8">
        <f>D93+D97</f>
        <v>0</v>
      </c>
      <c r="E92" s="85">
        <f t="shared" si="8"/>
        <v>0</v>
      </c>
      <c r="F92" s="2"/>
    </row>
    <row r="93" spans="1:6" ht="25.5" hidden="1" outlineLevel="4" x14ac:dyDescent="0.25">
      <c r="A93" s="15" t="s">
        <v>28</v>
      </c>
      <c r="B93" s="17" t="s">
        <v>348</v>
      </c>
      <c r="C93" s="8">
        <f t="shared" ref="C93:D94" si="9">C94</f>
        <v>2</v>
      </c>
      <c r="D93" s="8">
        <f t="shared" si="9"/>
        <v>0</v>
      </c>
      <c r="E93" s="85">
        <f t="shared" si="8"/>
        <v>0</v>
      </c>
      <c r="F93" s="2"/>
    </row>
    <row r="94" spans="1:6" ht="25.5" hidden="1" outlineLevel="5" x14ac:dyDescent="0.25">
      <c r="A94" s="15" t="s">
        <v>28</v>
      </c>
      <c r="B94" s="17" t="s">
        <v>349</v>
      </c>
      <c r="C94" s="8">
        <f t="shared" si="9"/>
        <v>2</v>
      </c>
      <c r="D94" s="8">
        <f t="shared" si="9"/>
        <v>0</v>
      </c>
      <c r="E94" s="85">
        <f t="shared" si="8"/>
        <v>0</v>
      </c>
      <c r="F94" s="2"/>
    </row>
    <row r="95" spans="1:6" ht="25.5" hidden="1" outlineLevel="6" x14ac:dyDescent="0.25">
      <c r="A95" s="15" t="s">
        <v>28</v>
      </c>
      <c r="B95" s="17" t="s">
        <v>315</v>
      </c>
      <c r="C95" s="8">
        <f>'№ 4ведомственная'!F129</f>
        <v>2</v>
      </c>
      <c r="D95" s="8">
        <f>'№ 4ведомственная'!G129</f>
        <v>0</v>
      </c>
      <c r="E95" s="85">
        <f t="shared" si="8"/>
        <v>0</v>
      </c>
      <c r="F95" s="2"/>
    </row>
    <row r="96" spans="1:6" ht="25.5" hidden="1" outlineLevel="4" x14ac:dyDescent="0.25">
      <c r="A96" s="15" t="s">
        <v>28</v>
      </c>
      <c r="B96" s="17" t="s">
        <v>350</v>
      </c>
      <c r="C96" s="8">
        <f t="shared" ref="C96:D97" si="10">C97</f>
        <v>43</v>
      </c>
      <c r="D96" s="8">
        <f t="shared" si="10"/>
        <v>0</v>
      </c>
      <c r="E96" s="85">
        <f t="shared" si="8"/>
        <v>0</v>
      </c>
      <c r="F96" s="2"/>
    </row>
    <row r="97" spans="1:6" ht="25.5" hidden="1" outlineLevel="5" x14ac:dyDescent="0.25">
      <c r="A97" s="15" t="s">
        <v>28</v>
      </c>
      <c r="B97" s="17" t="s">
        <v>351</v>
      </c>
      <c r="C97" s="8">
        <f t="shared" si="10"/>
        <v>43</v>
      </c>
      <c r="D97" s="8">
        <f t="shared" si="10"/>
        <v>0</v>
      </c>
      <c r="E97" s="85">
        <f t="shared" si="8"/>
        <v>0</v>
      </c>
      <c r="F97" s="2"/>
    </row>
    <row r="98" spans="1:6" ht="25.5" hidden="1" outlineLevel="6" x14ac:dyDescent="0.25">
      <c r="A98" s="15" t="s">
        <v>28</v>
      </c>
      <c r="B98" s="17" t="s">
        <v>315</v>
      </c>
      <c r="C98" s="8">
        <f>'№ 4ведомственная'!F132</f>
        <v>43</v>
      </c>
      <c r="D98" s="8">
        <f>'№ 4ведомственная'!G132</f>
        <v>0</v>
      </c>
      <c r="E98" s="85">
        <f t="shared" si="8"/>
        <v>0</v>
      </c>
      <c r="F98" s="2"/>
    </row>
    <row r="99" spans="1:6" ht="38.25" hidden="1" outlineLevel="2" x14ac:dyDescent="0.25">
      <c r="A99" s="36" t="s">
        <v>28</v>
      </c>
      <c r="B99" s="37" t="s">
        <v>554</v>
      </c>
      <c r="C99" s="38" t="e">
        <f>C100+C107+C114</f>
        <v>#REF!</v>
      </c>
      <c r="D99" s="38" t="e">
        <f>D100+D107+D114</f>
        <v>#REF!</v>
      </c>
      <c r="E99" s="85" t="e">
        <f t="shared" si="8"/>
        <v>#REF!</v>
      </c>
      <c r="F99" s="2"/>
    </row>
    <row r="100" spans="1:6" ht="38.25" hidden="1" outlineLevel="3" x14ac:dyDescent="0.25">
      <c r="A100" s="36" t="s">
        <v>28</v>
      </c>
      <c r="B100" s="37" t="s">
        <v>555</v>
      </c>
      <c r="C100" s="38" t="e">
        <f>C101+C104</f>
        <v>#REF!</v>
      </c>
      <c r="D100" s="38" t="e">
        <f>D101+D104</f>
        <v>#REF!</v>
      </c>
      <c r="E100" s="85" t="e">
        <f t="shared" si="8"/>
        <v>#REF!</v>
      </c>
      <c r="F100" s="2"/>
    </row>
    <row r="101" spans="1:6" ht="25.5" hidden="1" outlineLevel="4" x14ac:dyDescent="0.25">
      <c r="A101" s="36" t="s">
        <v>28</v>
      </c>
      <c r="B101" s="37" t="s">
        <v>352</v>
      </c>
      <c r="C101" s="38" t="e">
        <f t="shared" ref="C101:D102" si="11">C102</f>
        <v>#REF!</v>
      </c>
      <c r="D101" s="38" t="e">
        <f t="shared" si="11"/>
        <v>#REF!</v>
      </c>
      <c r="E101" s="85" t="e">
        <f t="shared" si="8"/>
        <v>#REF!</v>
      </c>
      <c r="F101" s="2"/>
    </row>
    <row r="102" spans="1:6" ht="38.25" hidden="1" outlineLevel="5" x14ac:dyDescent="0.25">
      <c r="A102" s="36" t="s">
        <v>28</v>
      </c>
      <c r="B102" s="37" t="s">
        <v>353</v>
      </c>
      <c r="C102" s="38" t="e">
        <f t="shared" si="11"/>
        <v>#REF!</v>
      </c>
      <c r="D102" s="38" t="e">
        <f t="shared" si="11"/>
        <v>#REF!</v>
      </c>
      <c r="E102" s="85" t="e">
        <f t="shared" si="8"/>
        <v>#REF!</v>
      </c>
      <c r="F102" s="2"/>
    </row>
    <row r="103" spans="1:6" ht="25.5" hidden="1" outlineLevel="6" x14ac:dyDescent="0.25">
      <c r="A103" s="36" t="s">
        <v>28</v>
      </c>
      <c r="B103" s="37" t="s">
        <v>315</v>
      </c>
      <c r="C103" s="38" t="e">
        <f>'№ 4ведомственная'!#REF!</f>
        <v>#REF!</v>
      </c>
      <c r="D103" s="38" t="e">
        <f>'№ 4ведомственная'!#REF!</f>
        <v>#REF!</v>
      </c>
      <c r="E103" s="85" t="e">
        <f t="shared" si="8"/>
        <v>#REF!</v>
      </c>
      <c r="F103" s="2"/>
    </row>
    <row r="104" spans="1:6" ht="38.25" hidden="1" outlineLevel="4" x14ac:dyDescent="0.25">
      <c r="A104" s="36" t="s">
        <v>28</v>
      </c>
      <c r="B104" s="37" t="s">
        <v>354</v>
      </c>
      <c r="C104" s="38" t="e">
        <f t="shared" ref="C104:D105" si="12">C105</f>
        <v>#REF!</v>
      </c>
      <c r="D104" s="38" t="e">
        <f t="shared" si="12"/>
        <v>#REF!</v>
      </c>
      <c r="E104" s="85" t="e">
        <f t="shared" si="8"/>
        <v>#REF!</v>
      </c>
      <c r="F104" s="2"/>
    </row>
    <row r="105" spans="1:6" ht="25.5" hidden="1" outlineLevel="5" x14ac:dyDescent="0.25">
      <c r="A105" s="36" t="s">
        <v>28</v>
      </c>
      <c r="B105" s="37" t="s">
        <v>355</v>
      </c>
      <c r="C105" s="38" t="e">
        <f t="shared" si="12"/>
        <v>#REF!</v>
      </c>
      <c r="D105" s="38" t="e">
        <f t="shared" si="12"/>
        <v>#REF!</v>
      </c>
      <c r="E105" s="85" t="e">
        <f t="shared" si="8"/>
        <v>#REF!</v>
      </c>
      <c r="F105" s="2"/>
    </row>
    <row r="106" spans="1:6" ht="25.5" hidden="1" outlineLevel="6" x14ac:dyDescent="0.25">
      <c r="A106" s="36" t="s">
        <v>28</v>
      </c>
      <c r="B106" s="37" t="s">
        <v>315</v>
      </c>
      <c r="C106" s="38" t="e">
        <f>'№ 4ведомственная'!#REF!</f>
        <v>#REF!</v>
      </c>
      <c r="D106" s="38" t="e">
        <f>'№ 4ведомственная'!#REF!</f>
        <v>#REF!</v>
      </c>
      <c r="E106" s="85" t="e">
        <f t="shared" si="8"/>
        <v>#REF!</v>
      </c>
      <c r="F106" s="2"/>
    </row>
    <row r="107" spans="1:6" ht="51" hidden="1" outlineLevel="3" x14ac:dyDescent="0.25">
      <c r="A107" s="36" t="s">
        <v>28</v>
      </c>
      <c r="B107" s="37" t="s">
        <v>556</v>
      </c>
      <c r="C107" s="38" t="e">
        <f>C108+C111</f>
        <v>#REF!</v>
      </c>
      <c r="D107" s="38" t="e">
        <f>D108+D111</f>
        <v>#REF!</v>
      </c>
      <c r="E107" s="85" t="e">
        <f t="shared" si="8"/>
        <v>#REF!</v>
      </c>
      <c r="F107" s="2"/>
    </row>
    <row r="108" spans="1:6" ht="51" hidden="1" outlineLevel="4" x14ac:dyDescent="0.25">
      <c r="A108" s="36" t="s">
        <v>28</v>
      </c>
      <c r="B108" s="37" t="s">
        <v>548</v>
      </c>
      <c r="C108" s="38" t="e">
        <f t="shared" ref="C108:D109" si="13">C109</f>
        <v>#REF!</v>
      </c>
      <c r="D108" s="38" t="e">
        <f t="shared" si="13"/>
        <v>#REF!</v>
      </c>
      <c r="E108" s="85" t="e">
        <f t="shared" si="8"/>
        <v>#REF!</v>
      </c>
      <c r="F108" s="2"/>
    </row>
    <row r="109" spans="1:6" ht="51" hidden="1" outlineLevel="5" x14ac:dyDescent="0.25">
      <c r="A109" s="36" t="s">
        <v>28</v>
      </c>
      <c r="B109" s="37" t="s">
        <v>557</v>
      </c>
      <c r="C109" s="38" t="e">
        <f t="shared" si="13"/>
        <v>#REF!</v>
      </c>
      <c r="D109" s="38" t="e">
        <f t="shared" si="13"/>
        <v>#REF!</v>
      </c>
      <c r="E109" s="85" t="e">
        <f t="shared" si="8"/>
        <v>#REF!</v>
      </c>
      <c r="F109" s="2"/>
    </row>
    <row r="110" spans="1:6" ht="25.5" hidden="1" outlineLevel="6" x14ac:dyDescent="0.25">
      <c r="A110" s="36" t="s">
        <v>28</v>
      </c>
      <c r="B110" s="37" t="s">
        <v>315</v>
      </c>
      <c r="C110" s="38" t="e">
        <f>'№ 4ведомственная'!#REF!</f>
        <v>#REF!</v>
      </c>
      <c r="D110" s="38" t="e">
        <f>'№ 4ведомственная'!#REF!</f>
        <v>#REF!</v>
      </c>
      <c r="E110" s="85" t="e">
        <f t="shared" si="8"/>
        <v>#REF!</v>
      </c>
      <c r="F110" s="2"/>
    </row>
    <row r="111" spans="1:6" ht="25.5" hidden="1" outlineLevel="4" x14ac:dyDescent="0.25">
      <c r="A111" s="36" t="s">
        <v>28</v>
      </c>
      <c r="B111" s="37" t="s">
        <v>356</v>
      </c>
      <c r="C111" s="38" t="e">
        <f t="shared" ref="C111:D112" si="14">C112</f>
        <v>#REF!</v>
      </c>
      <c r="D111" s="38" t="e">
        <f t="shared" si="14"/>
        <v>#REF!</v>
      </c>
      <c r="E111" s="85" t="e">
        <f t="shared" si="8"/>
        <v>#REF!</v>
      </c>
      <c r="F111" s="2"/>
    </row>
    <row r="112" spans="1:6" hidden="1" outlineLevel="5" x14ac:dyDescent="0.25">
      <c r="A112" s="36" t="s">
        <v>28</v>
      </c>
      <c r="B112" s="37" t="s">
        <v>357</v>
      </c>
      <c r="C112" s="38" t="e">
        <f t="shared" si="14"/>
        <v>#REF!</v>
      </c>
      <c r="D112" s="38" t="e">
        <f t="shared" si="14"/>
        <v>#REF!</v>
      </c>
      <c r="E112" s="85" t="e">
        <f t="shared" si="8"/>
        <v>#REF!</v>
      </c>
      <c r="F112" s="2"/>
    </row>
    <row r="113" spans="1:6" ht="25.5" hidden="1" outlineLevel="6" x14ac:dyDescent="0.25">
      <c r="A113" s="36" t="s">
        <v>28</v>
      </c>
      <c r="B113" s="37" t="s">
        <v>315</v>
      </c>
      <c r="C113" s="38" t="e">
        <f>'№ 4ведомственная'!#REF!</f>
        <v>#REF!</v>
      </c>
      <c r="D113" s="38" t="e">
        <f>'№ 4ведомственная'!#REF!</f>
        <v>#REF!</v>
      </c>
      <c r="E113" s="85" t="e">
        <f t="shared" si="8"/>
        <v>#REF!</v>
      </c>
      <c r="F113" s="2"/>
    </row>
    <row r="114" spans="1:6" ht="38.25" hidden="1" outlineLevel="3" x14ac:dyDescent="0.25">
      <c r="A114" s="36" t="s">
        <v>28</v>
      </c>
      <c r="B114" s="37" t="s">
        <v>558</v>
      </c>
      <c r="C114" s="38" t="e">
        <f>C115+C118</f>
        <v>#REF!</v>
      </c>
      <c r="D114" s="38" t="e">
        <f>D115+D118</f>
        <v>#REF!</v>
      </c>
      <c r="E114" s="85" t="e">
        <f t="shared" si="8"/>
        <v>#REF!</v>
      </c>
      <c r="F114" s="2"/>
    </row>
    <row r="115" spans="1:6" ht="25.5" hidden="1" outlineLevel="4" x14ac:dyDescent="0.25">
      <c r="A115" s="36" t="s">
        <v>28</v>
      </c>
      <c r="B115" s="37" t="s">
        <v>358</v>
      </c>
      <c r="C115" s="38" t="e">
        <f t="shared" ref="C115:D116" si="15">C116</f>
        <v>#REF!</v>
      </c>
      <c r="D115" s="38" t="e">
        <f t="shared" si="15"/>
        <v>#REF!</v>
      </c>
      <c r="E115" s="85" t="e">
        <f t="shared" si="8"/>
        <v>#REF!</v>
      </c>
      <c r="F115" s="2"/>
    </row>
    <row r="116" spans="1:6" ht="38.25" hidden="1" outlineLevel="5" x14ac:dyDescent="0.25">
      <c r="A116" s="36" t="s">
        <v>28</v>
      </c>
      <c r="B116" s="37" t="s">
        <v>559</v>
      </c>
      <c r="C116" s="38" t="e">
        <f t="shared" si="15"/>
        <v>#REF!</v>
      </c>
      <c r="D116" s="38" t="e">
        <f t="shared" si="15"/>
        <v>#REF!</v>
      </c>
      <c r="E116" s="85" t="e">
        <f t="shared" si="8"/>
        <v>#REF!</v>
      </c>
      <c r="F116" s="2"/>
    </row>
    <row r="117" spans="1:6" ht="25.5" hidden="1" outlineLevel="6" x14ac:dyDescent="0.25">
      <c r="A117" s="36" t="s">
        <v>28</v>
      </c>
      <c r="B117" s="37" t="s">
        <v>315</v>
      </c>
      <c r="C117" s="38" t="e">
        <f>'№ 4ведомственная'!#REF!</f>
        <v>#REF!</v>
      </c>
      <c r="D117" s="38" t="e">
        <f>'№ 4ведомственная'!#REF!</f>
        <v>#REF!</v>
      </c>
      <c r="E117" s="85" t="e">
        <f t="shared" si="8"/>
        <v>#REF!</v>
      </c>
      <c r="F117" s="2"/>
    </row>
    <row r="118" spans="1:6" ht="25.5" hidden="1" outlineLevel="4" x14ac:dyDescent="0.25">
      <c r="A118" s="36" t="s">
        <v>28</v>
      </c>
      <c r="B118" s="37" t="s">
        <v>359</v>
      </c>
      <c r="C118" s="38" t="e">
        <f t="shared" ref="C118:D119" si="16">C119</f>
        <v>#REF!</v>
      </c>
      <c r="D118" s="38" t="e">
        <f t="shared" si="16"/>
        <v>#REF!</v>
      </c>
      <c r="E118" s="85" t="e">
        <f t="shared" si="8"/>
        <v>#REF!</v>
      </c>
      <c r="F118" s="2"/>
    </row>
    <row r="119" spans="1:6" ht="25.5" hidden="1" outlineLevel="5" x14ac:dyDescent="0.25">
      <c r="A119" s="36" t="s">
        <v>28</v>
      </c>
      <c r="B119" s="37" t="s">
        <v>560</v>
      </c>
      <c r="C119" s="38" t="e">
        <f t="shared" si="16"/>
        <v>#REF!</v>
      </c>
      <c r="D119" s="38" t="e">
        <f t="shared" si="16"/>
        <v>#REF!</v>
      </c>
      <c r="E119" s="85" t="e">
        <f t="shared" si="8"/>
        <v>#REF!</v>
      </c>
      <c r="F119" s="2"/>
    </row>
    <row r="120" spans="1:6" ht="25.5" hidden="1" outlineLevel="6" x14ac:dyDescent="0.25">
      <c r="A120" s="36" t="s">
        <v>28</v>
      </c>
      <c r="B120" s="37" t="s">
        <v>315</v>
      </c>
      <c r="C120" s="38" t="e">
        <f>'№ 4ведомственная'!#REF!</f>
        <v>#REF!</v>
      </c>
      <c r="D120" s="38" t="e">
        <f>'№ 4ведомственная'!#REF!</f>
        <v>#REF!</v>
      </c>
      <c r="E120" s="85" t="e">
        <f t="shared" si="8"/>
        <v>#REF!</v>
      </c>
      <c r="F120" s="2"/>
    </row>
    <row r="121" spans="1:6" hidden="1" outlineLevel="2" x14ac:dyDescent="0.25">
      <c r="A121" s="15" t="s">
        <v>28</v>
      </c>
      <c r="B121" s="17" t="s">
        <v>270</v>
      </c>
      <c r="C121" s="8" t="e">
        <f t="shared" ref="C121:D122" si="17">C122</f>
        <v>#REF!</v>
      </c>
      <c r="D121" s="8" t="e">
        <f t="shared" si="17"/>
        <v>#REF!</v>
      </c>
      <c r="E121" s="85" t="e">
        <f t="shared" si="8"/>
        <v>#REF!</v>
      </c>
      <c r="F121" s="2"/>
    </row>
    <row r="122" spans="1:6" ht="25.5" hidden="1" outlineLevel="3" x14ac:dyDescent="0.25">
      <c r="A122" s="15" t="s">
        <v>28</v>
      </c>
      <c r="B122" s="17" t="s">
        <v>317</v>
      </c>
      <c r="C122" s="8" t="e">
        <f t="shared" si="17"/>
        <v>#REF!</v>
      </c>
      <c r="D122" s="8" t="e">
        <f t="shared" si="17"/>
        <v>#REF!</v>
      </c>
      <c r="E122" s="85" t="e">
        <f t="shared" si="8"/>
        <v>#REF!</v>
      </c>
      <c r="F122" s="2"/>
    </row>
    <row r="123" spans="1:6" ht="25.5" hidden="1" outlineLevel="5" x14ac:dyDescent="0.25">
      <c r="A123" s="15" t="s">
        <v>28</v>
      </c>
      <c r="B123" s="17" t="s">
        <v>360</v>
      </c>
      <c r="C123" s="8" t="e">
        <f>C124+C125+C126</f>
        <v>#REF!</v>
      </c>
      <c r="D123" s="8" t="e">
        <f>D124+D125+D126</f>
        <v>#REF!</v>
      </c>
      <c r="E123" s="85" t="e">
        <f t="shared" si="8"/>
        <v>#REF!</v>
      </c>
      <c r="F123" s="2"/>
    </row>
    <row r="124" spans="1:6" ht="51" hidden="1" outlineLevel="6" x14ac:dyDescent="0.25">
      <c r="A124" s="15" t="s">
        <v>28</v>
      </c>
      <c r="B124" s="17" t="s">
        <v>314</v>
      </c>
      <c r="C124" s="8" t="e">
        <f>'№ 4ведомственная'!#REF!</f>
        <v>#REF!</v>
      </c>
      <c r="D124" s="8" t="e">
        <f>'№ 4ведомственная'!#REF!</f>
        <v>#REF!</v>
      </c>
      <c r="E124" s="85" t="e">
        <f t="shared" si="8"/>
        <v>#REF!</v>
      </c>
      <c r="F124" s="2"/>
    </row>
    <row r="125" spans="1:6" ht="25.5" hidden="1" outlineLevel="6" x14ac:dyDescent="0.25">
      <c r="A125" s="15" t="s">
        <v>28</v>
      </c>
      <c r="B125" s="17" t="s">
        <v>315</v>
      </c>
      <c r="C125" s="8" t="e">
        <f>'№ 4ведомственная'!#REF!</f>
        <v>#REF!</v>
      </c>
      <c r="D125" s="8" t="e">
        <f>'№ 4ведомственная'!#REF!</f>
        <v>#REF!</v>
      </c>
      <c r="E125" s="85" t="e">
        <f t="shared" si="8"/>
        <v>#REF!</v>
      </c>
      <c r="F125" s="2"/>
    </row>
    <row r="126" spans="1:6" hidden="1" outlineLevel="6" x14ac:dyDescent="0.25">
      <c r="A126" s="15" t="s">
        <v>28</v>
      </c>
      <c r="B126" s="17" t="s">
        <v>316</v>
      </c>
      <c r="C126" s="8" t="e">
        <f>'№ 4ведомственная'!#REF!</f>
        <v>#REF!</v>
      </c>
      <c r="D126" s="8" t="e">
        <f>'№ 4ведомственная'!#REF!</f>
        <v>#REF!</v>
      </c>
      <c r="E126" s="85" t="e">
        <f t="shared" si="8"/>
        <v>#REF!</v>
      </c>
      <c r="F126" s="2"/>
    </row>
    <row r="127" spans="1:6" s="26" customFormat="1" ht="25.5" collapsed="1" x14ac:dyDescent="0.25">
      <c r="A127" s="19" t="s">
        <v>51</v>
      </c>
      <c r="B127" s="20" t="s">
        <v>261</v>
      </c>
      <c r="C127" s="7">
        <f>C128+C141+C162</f>
        <v>3108.2</v>
      </c>
      <c r="D127" s="7">
        <f>D128+D141+D162</f>
        <v>1292</v>
      </c>
      <c r="E127" s="85">
        <f t="shared" si="8"/>
        <v>41.567466700984497</v>
      </c>
      <c r="F127" s="4"/>
    </row>
    <row r="128" spans="1:6" outlineLevel="1" x14ac:dyDescent="0.25">
      <c r="A128" s="15" t="s">
        <v>52</v>
      </c>
      <c r="B128" s="17" t="s">
        <v>279</v>
      </c>
      <c r="C128" s="8">
        <f>'№ 4ведомственная'!F92</f>
        <v>901.5</v>
      </c>
      <c r="D128" s="8">
        <f>'№ 4ведомственная'!G92</f>
        <v>365.6</v>
      </c>
      <c r="E128" s="86">
        <f t="shared" si="8"/>
        <v>40.554631170271769</v>
      </c>
      <c r="F128" s="2"/>
    </row>
    <row r="129" spans="1:6" ht="51" hidden="1" outlineLevel="2" x14ac:dyDescent="0.25">
      <c r="A129" s="15" t="s">
        <v>52</v>
      </c>
      <c r="B129" s="17" t="s">
        <v>272</v>
      </c>
      <c r="C129" s="8" t="e">
        <f>C130</f>
        <v>#REF!</v>
      </c>
      <c r="D129" s="8" t="e">
        <f t="shared" ref="D129:D131" si="18">D130</f>
        <v>#REF!</v>
      </c>
      <c r="E129" s="86" t="e">
        <f t="shared" si="8"/>
        <v>#REF!</v>
      </c>
      <c r="F129" s="2"/>
    </row>
    <row r="130" spans="1:6" ht="51" hidden="1" outlineLevel="3" x14ac:dyDescent="0.25">
      <c r="A130" s="15" t="s">
        <v>52</v>
      </c>
      <c r="B130" s="17" t="s">
        <v>323</v>
      </c>
      <c r="C130" s="8" t="e">
        <f>C131</f>
        <v>#REF!</v>
      </c>
      <c r="D130" s="8" t="e">
        <f t="shared" si="18"/>
        <v>#REF!</v>
      </c>
      <c r="E130" s="86" t="e">
        <f t="shared" si="8"/>
        <v>#REF!</v>
      </c>
      <c r="F130" s="2"/>
    </row>
    <row r="131" spans="1:6" ht="63.75" hidden="1" outlineLevel="4" x14ac:dyDescent="0.25">
      <c r="A131" s="15" t="s">
        <v>52</v>
      </c>
      <c r="B131" s="17" t="s">
        <v>324</v>
      </c>
      <c r="C131" s="8" t="e">
        <f>C132</f>
        <v>#REF!</v>
      </c>
      <c r="D131" s="8" t="e">
        <f t="shared" si="18"/>
        <v>#REF!</v>
      </c>
      <c r="E131" s="86" t="e">
        <f t="shared" si="8"/>
        <v>#REF!</v>
      </c>
      <c r="F131" s="2"/>
    </row>
    <row r="132" spans="1:6" ht="25.5" hidden="1" outlineLevel="5" x14ac:dyDescent="0.25">
      <c r="A132" s="15" t="s">
        <v>52</v>
      </c>
      <c r="B132" s="17" t="s">
        <v>361</v>
      </c>
      <c r="C132" s="8" t="e">
        <f>C133+C134</f>
        <v>#REF!</v>
      </c>
      <c r="D132" s="8" t="e">
        <f>D133+D134</f>
        <v>#REF!</v>
      </c>
      <c r="E132" s="86" t="e">
        <f t="shared" si="8"/>
        <v>#REF!</v>
      </c>
      <c r="F132" s="2"/>
    </row>
    <row r="133" spans="1:6" ht="51" hidden="1" outlineLevel="6" x14ac:dyDescent="0.25">
      <c r="A133" s="15" t="s">
        <v>52</v>
      </c>
      <c r="B133" s="17" t="s">
        <v>314</v>
      </c>
      <c r="C133" s="8">
        <f>'№ 4ведомственная'!F97</f>
        <v>901.5</v>
      </c>
      <c r="D133" s="8">
        <f>'№ 4ведомственная'!G97</f>
        <v>365.6</v>
      </c>
      <c r="E133" s="86">
        <f t="shared" si="8"/>
        <v>40.554631170271769</v>
      </c>
      <c r="F133" s="2"/>
    </row>
    <row r="134" spans="1:6" ht="25.5" hidden="1" outlineLevel="6" x14ac:dyDescent="0.25">
      <c r="A134" s="15" t="s">
        <v>52</v>
      </c>
      <c r="B134" s="17" t="s">
        <v>315</v>
      </c>
      <c r="C134" s="8" t="e">
        <f>'№ 4ведомственная'!#REF!</f>
        <v>#REF!</v>
      </c>
      <c r="D134" s="8" t="e">
        <f>'№ 4ведомственная'!#REF!</f>
        <v>#REF!</v>
      </c>
      <c r="E134" s="86" t="e">
        <f t="shared" si="8"/>
        <v>#REF!</v>
      </c>
      <c r="F134" s="2"/>
    </row>
    <row r="135" spans="1:6" ht="63.75" hidden="1" outlineLevel="2" x14ac:dyDescent="0.25">
      <c r="A135" s="15" t="s">
        <v>53</v>
      </c>
      <c r="B135" s="17" t="s">
        <v>280</v>
      </c>
      <c r="C135" s="8" t="e">
        <f>C136</f>
        <v>#REF!</v>
      </c>
      <c r="D135" s="8" t="e">
        <f t="shared" ref="D135:D137" si="19">D136</f>
        <v>#REF!</v>
      </c>
      <c r="E135" s="86" t="e">
        <f t="shared" si="8"/>
        <v>#REF!</v>
      </c>
      <c r="F135" s="2"/>
    </row>
    <row r="136" spans="1:6" ht="51" hidden="1" outlineLevel="3" x14ac:dyDescent="0.25">
      <c r="A136" s="15" t="s">
        <v>53</v>
      </c>
      <c r="B136" s="17" t="s">
        <v>362</v>
      </c>
      <c r="C136" s="8" t="e">
        <f>C137</f>
        <v>#REF!</v>
      </c>
      <c r="D136" s="8" t="e">
        <f t="shared" si="19"/>
        <v>#REF!</v>
      </c>
      <c r="E136" s="86" t="e">
        <f t="shared" si="8"/>
        <v>#REF!</v>
      </c>
      <c r="F136" s="2"/>
    </row>
    <row r="137" spans="1:6" ht="25.5" hidden="1" outlineLevel="4" x14ac:dyDescent="0.25">
      <c r="A137" s="15" t="s">
        <v>53</v>
      </c>
      <c r="B137" s="17" t="s">
        <v>363</v>
      </c>
      <c r="C137" s="8" t="e">
        <f>C138</f>
        <v>#REF!</v>
      </c>
      <c r="D137" s="8" t="e">
        <f t="shared" si="19"/>
        <v>#REF!</v>
      </c>
      <c r="E137" s="86" t="e">
        <f t="shared" si="8"/>
        <v>#REF!</v>
      </c>
      <c r="F137" s="2"/>
    </row>
    <row r="138" spans="1:6" ht="25.5" hidden="1" outlineLevel="5" x14ac:dyDescent="0.25">
      <c r="A138" s="15" t="s">
        <v>53</v>
      </c>
      <c r="B138" s="17" t="s">
        <v>364</v>
      </c>
      <c r="C138" s="8" t="e">
        <f>C139+C140</f>
        <v>#REF!</v>
      </c>
      <c r="D138" s="8" t="e">
        <f>D139+D140</f>
        <v>#REF!</v>
      </c>
      <c r="E138" s="86" t="e">
        <f t="shared" si="8"/>
        <v>#REF!</v>
      </c>
      <c r="F138" s="2"/>
    </row>
    <row r="139" spans="1:6" ht="51" hidden="1" outlineLevel="6" x14ac:dyDescent="0.25">
      <c r="A139" s="15" t="s">
        <v>53</v>
      </c>
      <c r="B139" s="17" t="s">
        <v>314</v>
      </c>
      <c r="C139" s="8" t="e">
        <f>'№ 4ведомственная'!#REF!</f>
        <v>#REF!</v>
      </c>
      <c r="D139" s="8" t="e">
        <f>'№ 4ведомственная'!#REF!</f>
        <v>#REF!</v>
      </c>
      <c r="E139" s="86" t="e">
        <f t="shared" si="8"/>
        <v>#REF!</v>
      </c>
      <c r="F139" s="2"/>
    </row>
    <row r="140" spans="1:6" ht="25.5" hidden="1" outlineLevel="6" x14ac:dyDescent="0.25">
      <c r="A140" s="15" t="s">
        <v>53</v>
      </c>
      <c r="B140" s="17" t="s">
        <v>315</v>
      </c>
      <c r="C140" s="8" t="e">
        <f>'№ 4ведомственная'!#REF!</f>
        <v>#REF!</v>
      </c>
      <c r="D140" s="8" t="e">
        <f>'№ 4ведомственная'!#REF!</f>
        <v>#REF!</v>
      </c>
      <c r="E140" s="86" t="e">
        <f t="shared" si="8"/>
        <v>#REF!</v>
      </c>
      <c r="F140" s="2"/>
    </row>
    <row r="141" spans="1:6" ht="28.5" customHeight="1" outlineLevel="1" collapsed="1" x14ac:dyDescent="0.25">
      <c r="A141" s="15" t="s">
        <v>58</v>
      </c>
      <c r="B141" s="17" t="s">
        <v>639</v>
      </c>
      <c r="C141" s="8">
        <f>'№ 4ведомственная'!F98</f>
        <v>2086.6999999999998</v>
      </c>
      <c r="D141" s="8">
        <f>'№ 4ведомственная'!G98</f>
        <v>926.4</v>
      </c>
      <c r="E141" s="86">
        <f t="shared" si="8"/>
        <v>44.39545694158241</v>
      </c>
      <c r="F141" s="2"/>
    </row>
    <row r="142" spans="1:6" ht="63.75" hidden="1" outlineLevel="2" x14ac:dyDescent="0.25">
      <c r="A142" s="15" t="s">
        <v>58</v>
      </c>
      <c r="B142" s="17" t="s">
        <v>280</v>
      </c>
      <c r="C142" s="8">
        <f>C143+C147</f>
        <v>150</v>
      </c>
      <c r="D142" s="8">
        <f>D143+D147</f>
        <v>3</v>
      </c>
      <c r="E142" s="86">
        <f t="shared" si="8"/>
        <v>2</v>
      </c>
      <c r="F142" s="2"/>
    </row>
    <row r="143" spans="1:6" ht="38.25" hidden="1" outlineLevel="3" x14ac:dyDescent="0.25">
      <c r="A143" s="15" t="s">
        <v>58</v>
      </c>
      <c r="B143" s="17" t="s">
        <v>365</v>
      </c>
      <c r="C143" s="8">
        <f>C144</f>
        <v>50</v>
      </c>
      <c r="D143" s="8">
        <f t="shared" ref="D143:D145" si="20">D144</f>
        <v>0</v>
      </c>
      <c r="E143" s="86">
        <f t="shared" si="8"/>
        <v>0</v>
      </c>
      <c r="F143" s="2"/>
    </row>
    <row r="144" spans="1:6" ht="51" hidden="1" outlineLevel="4" x14ac:dyDescent="0.25">
      <c r="A144" s="15" t="s">
        <v>58</v>
      </c>
      <c r="B144" s="17" t="s">
        <v>366</v>
      </c>
      <c r="C144" s="8">
        <f>C145</f>
        <v>50</v>
      </c>
      <c r="D144" s="8">
        <f t="shared" si="20"/>
        <v>0</v>
      </c>
      <c r="E144" s="86">
        <f t="shared" ref="E144:E207" si="21">D144/C144*100</f>
        <v>0</v>
      </c>
      <c r="F144" s="2"/>
    </row>
    <row r="145" spans="1:6" hidden="1" outlineLevel="5" x14ac:dyDescent="0.25">
      <c r="A145" s="15" t="s">
        <v>58</v>
      </c>
      <c r="B145" s="17" t="s">
        <v>367</v>
      </c>
      <c r="C145" s="8">
        <f>C146</f>
        <v>50</v>
      </c>
      <c r="D145" s="8">
        <f t="shared" si="20"/>
        <v>0</v>
      </c>
      <c r="E145" s="86">
        <f t="shared" si="21"/>
        <v>0</v>
      </c>
      <c r="F145" s="2"/>
    </row>
    <row r="146" spans="1:6" ht="25.5" hidden="1" outlineLevel="6" x14ac:dyDescent="0.25">
      <c r="A146" s="15" t="s">
        <v>58</v>
      </c>
      <c r="B146" s="17" t="s">
        <v>315</v>
      </c>
      <c r="C146" s="8">
        <f>'№ 4ведомственная'!F108</f>
        <v>50</v>
      </c>
      <c r="D146" s="8">
        <f>'№ 4ведомственная'!G108</f>
        <v>0</v>
      </c>
      <c r="E146" s="86">
        <f t="shared" si="21"/>
        <v>0</v>
      </c>
      <c r="F146" s="2"/>
    </row>
    <row r="147" spans="1:6" ht="25.5" hidden="1" outlineLevel="3" x14ac:dyDescent="0.25">
      <c r="A147" s="15" t="s">
        <v>58</v>
      </c>
      <c r="B147" s="17" t="s">
        <v>368</v>
      </c>
      <c r="C147" s="8">
        <f>C148+C159</f>
        <v>100</v>
      </c>
      <c r="D147" s="8">
        <f>D148+D159</f>
        <v>3</v>
      </c>
      <c r="E147" s="86">
        <f t="shared" si="21"/>
        <v>3</v>
      </c>
      <c r="F147" s="2"/>
    </row>
    <row r="148" spans="1:6" ht="38.25" hidden="1" outlineLevel="4" x14ac:dyDescent="0.25">
      <c r="A148" s="15" t="s">
        <v>58</v>
      </c>
      <c r="B148" s="17" t="s">
        <v>369</v>
      </c>
      <c r="C148" s="8">
        <f>C149+C151+C153+C155+C157</f>
        <v>80</v>
      </c>
      <c r="D148" s="8">
        <f>D149+D151+D153+D155+D157</f>
        <v>3</v>
      </c>
      <c r="E148" s="86">
        <f t="shared" si="21"/>
        <v>3.75</v>
      </c>
      <c r="F148" s="2"/>
    </row>
    <row r="149" spans="1:6" hidden="1" outlineLevel="5" x14ac:dyDescent="0.25">
      <c r="A149" s="15" t="s">
        <v>58</v>
      </c>
      <c r="B149" s="17" t="s">
        <v>370</v>
      </c>
      <c r="C149" s="8">
        <f>C150</f>
        <v>10</v>
      </c>
      <c r="D149" s="8">
        <f>D150</f>
        <v>0</v>
      </c>
      <c r="E149" s="86">
        <f t="shared" si="21"/>
        <v>0</v>
      </c>
      <c r="F149" s="2"/>
    </row>
    <row r="150" spans="1:6" ht="25.5" hidden="1" outlineLevel="6" x14ac:dyDescent="0.25">
      <c r="A150" s="15" t="s">
        <v>58</v>
      </c>
      <c r="B150" s="17" t="s">
        <v>315</v>
      </c>
      <c r="C150" s="8">
        <f>'№ 4ведомственная'!F112</f>
        <v>10</v>
      </c>
      <c r="D150" s="8">
        <f>'№ 4ведомственная'!G112</f>
        <v>0</v>
      </c>
      <c r="E150" s="86">
        <f t="shared" si="21"/>
        <v>0</v>
      </c>
      <c r="F150" s="2"/>
    </row>
    <row r="151" spans="1:6" hidden="1" outlineLevel="5" x14ac:dyDescent="0.25">
      <c r="A151" s="15" t="s">
        <v>58</v>
      </c>
      <c r="B151" s="17" t="s">
        <v>371</v>
      </c>
      <c r="C151" s="8">
        <f>C152</f>
        <v>39</v>
      </c>
      <c r="D151" s="8">
        <f>D152</f>
        <v>0</v>
      </c>
      <c r="E151" s="86">
        <f t="shared" si="21"/>
        <v>0</v>
      </c>
      <c r="F151" s="2"/>
    </row>
    <row r="152" spans="1:6" ht="25.5" hidden="1" outlineLevel="6" x14ac:dyDescent="0.25">
      <c r="A152" s="15" t="s">
        <v>58</v>
      </c>
      <c r="B152" s="17" t="s">
        <v>315</v>
      </c>
      <c r="C152" s="8">
        <f>'№ 4ведомственная'!F114</f>
        <v>39</v>
      </c>
      <c r="D152" s="8">
        <f>'№ 4ведомственная'!G114</f>
        <v>0</v>
      </c>
      <c r="E152" s="86">
        <f t="shared" si="21"/>
        <v>0</v>
      </c>
      <c r="F152" s="2"/>
    </row>
    <row r="153" spans="1:6" hidden="1" outlineLevel="5" x14ac:dyDescent="0.25">
      <c r="A153" s="15" t="s">
        <v>58</v>
      </c>
      <c r="B153" s="17" t="s">
        <v>372</v>
      </c>
      <c r="C153" s="8">
        <f>C154</f>
        <v>25</v>
      </c>
      <c r="D153" s="8">
        <f>D154</f>
        <v>0</v>
      </c>
      <c r="E153" s="86">
        <f t="shared" si="21"/>
        <v>0</v>
      </c>
      <c r="F153" s="2"/>
    </row>
    <row r="154" spans="1:6" ht="25.5" hidden="1" outlineLevel="6" x14ac:dyDescent="0.25">
      <c r="A154" s="15" t="s">
        <v>58</v>
      </c>
      <c r="B154" s="17" t="s">
        <v>315</v>
      </c>
      <c r="C154" s="8">
        <f>'№ 4ведомственная'!F116</f>
        <v>25</v>
      </c>
      <c r="D154" s="8">
        <f>'№ 4ведомственная'!G116</f>
        <v>0</v>
      </c>
      <c r="E154" s="86">
        <f t="shared" si="21"/>
        <v>0</v>
      </c>
      <c r="F154" s="2"/>
    </row>
    <row r="155" spans="1:6" hidden="1" outlineLevel="5" x14ac:dyDescent="0.25">
      <c r="A155" s="15" t="s">
        <v>58</v>
      </c>
      <c r="B155" s="17" t="s">
        <v>373</v>
      </c>
      <c r="C155" s="8">
        <f>C156</f>
        <v>3</v>
      </c>
      <c r="D155" s="8">
        <f>D156</f>
        <v>0</v>
      </c>
      <c r="E155" s="86">
        <f t="shared" si="21"/>
        <v>0</v>
      </c>
      <c r="F155" s="2"/>
    </row>
    <row r="156" spans="1:6" ht="25.5" hidden="1" outlineLevel="6" x14ac:dyDescent="0.25">
      <c r="A156" s="15" t="s">
        <v>58</v>
      </c>
      <c r="B156" s="17" t="s">
        <v>315</v>
      </c>
      <c r="C156" s="8">
        <f>'№ 4ведомственная'!F118</f>
        <v>3</v>
      </c>
      <c r="D156" s="8">
        <f>'№ 4ведомственная'!G118</f>
        <v>0</v>
      </c>
      <c r="E156" s="86">
        <f t="shared" si="21"/>
        <v>0</v>
      </c>
      <c r="F156" s="2"/>
    </row>
    <row r="157" spans="1:6" hidden="1" outlineLevel="5" x14ac:dyDescent="0.25">
      <c r="A157" s="15" t="s">
        <v>58</v>
      </c>
      <c r="B157" s="17" t="s">
        <v>374</v>
      </c>
      <c r="C157" s="8">
        <f>C158</f>
        <v>3</v>
      </c>
      <c r="D157" s="8">
        <f>D158</f>
        <v>3</v>
      </c>
      <c r="E157" s="86">
        <f t="shared" si="21"/>
        <v>100</v>
      </c>
      <c r="F157" s="2"/>
    </row>
    <row r="158" spans="1:6" ht="25.5" hidden="1" outlineLevel="6" x14ac:dyDescent="0.25">
      <c r="A158" s="15" t="s">
        <v>58</v>
      </c>
      <c r="B158" s="17" t="s">
        <v>315</v>
      </c>
      <c r="C158" s="8">
        <f>'№ 4ведомственная'!F120</f>
        <v>3</v>
      </c>
      <c r="D158" s="8">
        <f>'№ 4ведомственная'!G120</f>
        <v>3</v>
      </c>
      <c r="E158" s="86">
        <f t="shared" si="21"/>
        <v>100</v>
      </c>
      <c r="F158" s="2"/>
    </row>
    <row r="159" spans="1:6" ht="38.25" hidden="1" outlineLevel="4" x14ac:dyDescent="0.25">
      <c r="A159" s="15" t="s">
        <v>58</v>
      </c>
      <c r="B159" s="17" t="s">
        <v>375</v>
      </c>
      <c r="C159" s="8">
        <f t="shared" ref="C159:D160" si="22">C160</f>
        <v>20</v>
      </c>
      <c r="D159" s="8">
        <f t="shared" si="22"/>
        <v>0</v>
      </c>
      <c r="E159" s="86">
        <f t="shared" si="21"/>
        <v>0</v>
      </c>
      <c r="F159" s="2"/>
    </row>
    <row r="160" spans="1:6" ht="25.5" hidden="1" outlineLevel="5" x14ac:dyDescent="0.25">
      <c r="A160" s="15" t="s">
        <v>58</v>
      </c>
      <c r="B160" s="17" t="s">
        <v>376</v>
      </c>
      <c r="C160" s="8">
        <f t="shared" si="22"/>
        <v>20</v>
      </c>
      <c r="D160" s="8">
        <f t="shared" si="22"/>
        <v>0</v>
      </c>
      <c r="E160" s="86">
        <f t="shared" si="21"/>
        <v>0</v>
      </c>
      <c r="F160" s="2"/>
    </row>
    <row r="161" spans="1:6" ht="25.5" hidden="1" outlineLevel="6" x14ac:dyDescent="0.25">
      <c r="A161" s="15" t="s">
        <v>58</v>
      </c>
      <c r="B161" s="17" t="s">
        <v>315</v>
      </c>
      <c r="C161" s="8">
        <f>'№ 4ведомственная'!F123</f>
        <v>20</v>
      </c>
      <c r="D161" s="8">
        <f>'№ 4ведомственная'!G123</f>
        <v>0</v>
      </c>
      <c r="E161" s="86">
        <f t="shared" si="21"/>
        <v>0</v>
      </c>
      <c r="F161" s="2"/>
    </row>
    <row r="162" spans="1:6" ht="25.5" outlineLevel="6" x14ac:dyDescent="0.25">
      <c r="A162" s="16" t="s">
        <v>610</v>
      </c>
      <c r="B162" s="17" t="s">
        <v>615</v>
      </c>
      <c r="C162" s="8">
        <f>'№ 4ведомственная'!F124</f>
        <v>120</v>
      </c>
      <c r="D162" s="8">
        <f>'№ 4ведомственная'!G124</f>
        <v>0</v>
      </c>
      <c r="E162" s="86">
        <f t="shared" si="21"/>
        <v>0</v>
      </c>
      <c r="F162" s="2"/>
    </row>
    <row r="163" spans="1:6" s="26" customFormat="1" x14ac:dyDescent="0.25">
      <c r="A163" s="19" t="s">
        <v>71</v>
      </c>
      <c r="B163" s="20" t="s">
        <v>262</v>
      </c>
      <c r="C163" s="7">
        <f>C177+C183+C214</f>
        <v>102073.8</v>
      </c>
      <c r="D163" s="7">
        <f t="shared" ref="D163" si="23">D177+D183+D214</f>
        <v>16807.699999999997</v>
      </c>
      <c r="E163" s="85">
        <f t="shared" si="21"/>
        <v>16.466223457929456</v>
      </c>
      <c r="F163" s="4"/>
    </row>
    <row r="164" spans="1:6" ht="38.25" hidden="1" outlineLevel="2" x14ac:dyDescent="0.25">
      <c r="A164" s="15" t="s">
        <v>164</v>
      </c>
      <c r="B164" s="17" t="s">
        <v>297</v>
      </c>
      <c r="C164" s="8" t="e">
        <f>C165</f>
        <v>#REF!</v>
      </c>
      <c r="D164" s="8" t="e">
        <f>D165</f>
        <v>#REF!</v>
      </c>
      <c r="E164" s="85" t="e">
        <f t="shared" si="21"/>
        <v>#REF!</v>
      </c>
      <c r="F164" s="2"/>
    </row>
    <row r="165" spans="1:6" ht="25.5" hidden="1" outlineLevel="3" x14ac:dyDescent="0.25">
      <c r="A165" s="15" t="s">
        <v>164</v>
      </c>
      <c r="B165" s="17" t="s">
        <v>452</v>
      </c>
      <c r="C165" s="8" t="e">
        <f>C166+C169</f>
        <v>#REF!</v>
      </c>
      <c r="D165" s="8" t="e">
        <f>D166+D169</f>
        <v>#REF!</v>
      </c>
      <c r="E165" s="85" t="e">
        <f t="shared" si="21"/>
        <v>#REF!</v>
      </c>
      <c r="F165" s="2"/>
    </row>
    <row r="166" spans="1:6" ht="38.25" hidden="1" outlineLevel="4" x14ac:dyDescent="0.25">
      <c r="A166" s="15" t="s">
        <v>164</v>
      </c>
      <c r="B166" s="17" t="s">
        <v>492</v>
      </c>
      <c r="C166" s="8" t="e">
        <f t="shared" ref="C166:D167" si="24">C167</f>
        <v>#REF!</v>
      </c>
      <c r="D166" s="8" t="e">
        <f t="shared" si="24"/>
        <v>#REF!</v>
      </c>
      <c r="E166" s="85" t="e">
        <f t="shared" si="21"/>
        <v>#REF!</v>
      </c>
      <c r="F166" s="2"/>
    </row>
    <row r="167" spans="1:6" ht="25.5" hidden="1" outlineLevel="5" x14ac:dyDescent="0.25">
      <c r="A167" s="15" t="s">
        <v>164</v>
      </c>
      <c r="B167" s="17" t="s">
        <v>493</v>
      </c>
      <c r="C167" s="8" t="e">
        <f t="shared" si="24"/>
        <v>#REF!</v>
      </c>
      <c r="D167" s="8" t="e">
        <f t="shared" si="24"/>
        <v>#REF!</v>
      </c>
      <c r="E167" s="85" t="e">
        <f t="shared" si="21"/>
        <v>#REF!</v>
      </c>
      <c r="F167" s="2"/>
    </row>
    <row r="168" spans="1:6" ht="51" hidden="1" outlineLevel="6" x14ac:dyDescent="0.25">
      <c r="A168" s="15" t="s">
        <v>164</v>
      </c>
      <c r="B168" s="17" t="s">
        <v>314</v>
      </c>
      <c r="C168" s="8" t="e">
        <f>'№ 4ведомственная'!#REF!</f>
        <v>#REF!</v>
      </c>
      <c r="D168" s="8" t="e">
        <f>'№ 4ведомственная'!#REF!</f>
        <v>#REF!</v>
      </c>
      <c r="E168" s="85" t="e">
        <f t="shared" si="21"/>
        <v>#REF!</v>
      </c>
      <c r="F168" s="2"/>
    </row>
    <row r="169" spans="1:6" ht="25.5" hidden="1" outlineLevel="4" x14ac:dyDescent="0.25">
      <c r="A169" s="15" t="s">
        <v>164</v>
      </c>
      <c r="B169" s="17" t="s">
        <v>453</v>
      </c>
      <c r="C169" s="8" t="e">
        <f t="shared" ref="C169:D170" si="25">C170</f>
        <v>#REF!</v>
      </c>
      <c r="D169" s="8" t="e">
        <f t="shared" si="25"/>
        <v>#REF!</v>
      </c>
      <c r="E169" s="85" t="e">
        <f t="shared" si="21"/>
        <v>#REF!</v>
      </c>
      <c r="F169" s="2"/>
    </row>
    <row r="170" spans="1:6" ht="25.5" hidden="1" outlineLevel="5" x14ac:dyDescent="0.25">
      <c r="A170" s="15" t="s">
        <v>164</v>
      </c>
      <c r="B170" s="17" t="s">
        <v>454</v>
      </c>
      <c r="C170" s="8" t="e">
        <f t="shared" si="25"/>
        <v>#REF!</v>
      </c>
      <c r="D170" s="8" t="e">
        <f t="shared" si="25"/>
        <v>#REF!</v>
      </c>
      <c r="E170" s="85" t="e">
        <f t="shared" si="21"/>
        <v>#REF!</v>
      </c>
      <c r="F170" s="2"/>
    </row>
    <row r="171" spans="1:6" ht="25.5" hidden="1" outlineLevel="6" x14ac:dyDescent="0.25">
      <c r="A171" s="15" t="s">
        <v>164</v>
      </c>
      <c r="B171" s="17" t="s">
        <v>341</v>
      </c>
      <c r="C171" s="8" t="e">
        <f>'№ 4ведомственная'!#REF!</f>
        <v>#REF!</v>
      </c>
      <c r="D171" s="8" t="e">
        <f>'№ 4ведомственная'!#REF!</f>
        <v>#REF!</v>
      </c>
      <c r="E171" s="85" t="e">
        <f t="shared" si="21"/>
        <v>#REF!</v>
      </c>
      <c r="F171" s="2"/>
    </row>
    <row r="172" spans="1:6" ht="51" hidden="1" outlineLevel="2" x14ac:dyDescent="0.25">
      <c r="A172" s="15" t="s">
        <v>72</v>
      </c>
      <c r="B172" s="17" t="s">
        <v>281</v>
      </c>
      <c r="C172" s="8" t="e">
        <f>C173</f>
        <v>#REF!</v>
      </c>
      <c r="D172" s="8" t="e">
        <f t="shared" ref="D172:D175" si="26">D173</f>
        <v>#REF!</v>
      </c>
      <c r="E172" s="85" t="e">
        <f t="shared" si="21"/>
        <v>#REF!</v>
      </c>
      <c r="F172" s="2"/>
    </row>
    <row r="173" spans="1:6" ht="25.5" hidden="1" outlineLevel="3" x14ac:dyDescent="0.25">
      <c r="A173" s="15" t="s">
        <v>72</v>
      </c>
      <c r="B173" s="17" t="s">
        <v>377</v>
      </c>
      <c r="C173" s="8" t="e">
        <f>C174</f>
        <v>#REF!</v>
      </c>
      <c r="D173" s="8" t="e">
        <f t="shared" si="26"/>
        <v>#REF!</v>
      </c>
      <c r="E173" s="85" t="e">
        <f t="shared" si="21"/>
        <v>#REF!</v>
      </c>
      <c r="F173" s="2"/>
    </row>
    <row r="174" spans="1:6" ht="25.5" hidden="1" outlineLevel="4" x14ac:dyDescent="0.25">
      <c r="A174" s="15" t="s">
        <v>72</v>
      </c>
      <c r="B174" s="17" t="s">
        <v>378</v>
      </c>
      <c r="C174" s="8" t="e">
        <f>C175</f>
        <v>#REF!</v>
      </c>
      <c r="D174" s="8" t="e">
        <f t="shared" si="26"/>
        <v>#REF!</v>
      </c>
      <c r="E174" s="85" t="e">
        <f t="shared" si="21"/>
        <v>#REF!</v>
      </c>
      <c r="F174" s="2"/>
    </row>
    <row r="175" spans="1:6" ht="63.75" hidden="1" outlineLevel="5" x14ac:dyDescent="0.25">
      <c r="A175" s="15" t="s">
        <v>72</v>
      </c>
      <c r="B175" s="17" t="s">
        <v>379</v>
      </c>
      <c r="C175" s="8" t="e">
        <f>C176</f>
        <v>#REF!</v>
      </c>
      <c r="D175" s="8" t="e">
        <f t="shared" si="26"/>
        <v>#REF!</v>
      </c>
      <c r="E175" s="85" t="e">
        <f t="shared" si="21"/>
        <v>#REF!</v>
      </c>
      <c r="F175" s="2"/>
    </row>
    <row r="176" spans="1:6" ht="25.5" hidden="1" outlineLevel="6" x14ac:dyDescent="0.25">
      <c r="A176" s="15" t="s">
        <v>72</v>
      </c>
      <c r="B176" s="17" t="s">
        <v>315</v>
      </c>
      <c r="C176" s="8" t="e">
        <f>'№ 4ведомственная'!#REF!</f>
        <v>#REF!</v>
      </c>
      <c r="D176" s="8" t="e">
        <f>'№ 4ведомственная'!#REF!</f>
        <v>#REF!</v>
      </c>
      <c r="E176" s="85" t="e">
        <f t="shared" si="21"/>
        <v>#REF!</v>
      </c>
      <c r="F176" s="2"/>
    </row>
    <row r="177" spans="1:6" outlineLevel="1" collapsed="1" x14ac:dyDescent="0.25">
      <c r="A177" s="15" t="s">
        <v>76</v>
      </c>
      <c r="B177" s="17" t="s">
        <v>282</v>
      </c>
      <c r="C177" s="8">
        <f>'№ 4ведомственная'!F139</f>
        <v>16344.9</v>
      </c>
      <c r="D177" s="8">
        <f>'№ 4ведомственная'!G139</f>
        <v>6061.7999999999993</v>
      </c>
      <c r="E177" s="86">
        <f t="shared" si="21"/>
        <v>37.086797716718969</v>
      </c>
      <c r="F177" s="2"/>
    </row>
    <row r="178" spans="1:6" ht="51" hidden="1" outlineLevel="2" x14ac:dyDescent="0.25">
      <c r="A178" s="15" t="s">
        <v>76</v>
      </c>
      <c r="B178" s="17" t="s">
        <v>281</v>
      </c>
      <c r="C178" s="8">
        <f>C179</f>
        <v>3269</v>
      </c>
      <c r="D178" s="8">
        <f t="shared" ref="D178:D181" si="27">D179</f>
        <v>1212.4000000000001</v>
      </c>
      <c r="E178" s="86">
        <f t="shared" si="21"/>
        <v>37.087794432548179</v>
      </c>
      <c r="F178" s="2"/>
    </row>
    <row r="179" spans="1:6" ht="25.5" hidden="1" outlineLevel="3" x14ac:dyDescent="0.25">
      <c r="A179" s="15" t="s">
        <v>76</v>
      </c>
      <c r="B179" s="17" t="s">
        <v>380</v>
      </c>
      <c r="C179" s="8">
        <f>C180</f>
        <v>3269</v>
      </c>
      <c r="D179" s="8">
        <f t="shared" si="27"/>
        <v>1212.4000000000001</v>
      </c>
      <c r="E179" s="86">
        <f t="shared" si="21"/>
        <v>37.087794432548179</v>
      </c>
      <c r="F179" s="2"/>
    </row>
    <row r="180" spans="1:6" hidden="1" outlineLevel="4" x14ac:dyDescent="0.25">
      <c r="A180" s="15" t="s">
        <v>76</v>
      </c>
      <c r="B180" s="17" t="s">
        <v>381</v>
      </c>
      <c r="C180" s="8">
        <f>C181</f>
        <v>3269</v>
      </c>
      <c r="D180" s="8">
        <f t="shared" si="27"/>
        <v>1212.4000000000001</v>
      </c>
      <c r="E180" s="86">
        <f t="shared" si="21"/>
        <v>37.087794432548179</v>
      </c>
      <c r="F180" s="2"/>
    </row>
    <row r="181" spans="1:6" ht="38.25" hidden="1" outlineLevel="5" x14ac:dyDescent="0.25">
      <c r="A181" s="15" t="s">
        <v>76</v>
      </c>
      <c r="B181" s="17" t="s">
        <v>382</v>
      </c>
      <c r="C181" s="8">
        <f>C182</f>
        <v>3269</v>
      </c>
      <c r="D181" s="8">
        <f t="shared" si="27"/>
        <v>1212.4000000000001</v>
      </c>
      <c r="E181" s="86">
        <f t="shared" si="21"/>
        <v>37.087794432548179</v>
      </c>
      <c r="F181" s="2"/>
    </row>
    <row r="182" spans="1:6" ht="25.5" hidden="1" outlineLevel="6" x14ac:dyDescent="0.25">
      <c r="A182" s="15" t="s">
        <v>76</v>
      </c>
      <c r="B182" s="17" t="s">
        <v>315</v>
      </c>
      <c r="C182" s="8">
        <f>'№ 4ведомственная'!F144</f>
        <v>3269</v>
      </c>
      <c r="D182" s="8">
        <f>'№ 4ведомственная'!G144</f>
        <v>1212.4000000000001</v>
      </c>
      <c r="E182" s="86">
        <f t="shared" si="21"/>
        <v>37.087794432548179</v>
      </c>
      <c r="F182" s="2"/>
    </row>
    <row r="183" spans="1:6" outlineLevel="1" collapsed="1" x14ac:dyDescent="0.25">
      <c r="A183" s="15" t="s">
        <v>80</v>
      </c>
      <c r="B183" s="17" t="s">
        <v>283</v>
      </c>
      <c r="C183" s="8">
        <f>'№ 4ведомственная'!F147</f>
        <v>85428.900000000009</v>
      </c>
      <c r="D183" s="8">
        <f>'№ 4ведомственная'!G147</f>
        <v>10695.4</v>
      </c>
      <c r="E183" s="86">
        <f t="shared" si="21"/>
        <v>12.519650844152268</v>
      </c>
      <c r="F183" s="2"/>
    </row>
    <row r="184" spans="1:6" ht="51" hidden="1" outlineLevel="2" x14ac:dyDescent="0.25">
      <c r="A184" s="15" t="s">
        <v>80</v>
      </c>
      <c r="B184" s="17" t="s">
        <v>281</v>
      </c>
      <c r="C184" s="8" t="e">
        <f>C185+C201+C210</f>
        <v>#REF!</v>
      </c>
      <c r="D184" s="8" t="e">
        <f>D185+D201+D210</f>
        <v>#REF!</v>
      </c>
      <c r="E184" s="86" t="e">
        <f t="shared" si="21"/>
        <v>#REF!</v>
      </c>
      <c r="F184" s="2"/>
    </row>
    <row r="185" spans="1:6" ht="25.5" hidden="1" outlineLevel="3" x14ac:dyDescent="0.25">
      <c r="A185" s="15" t="s">
        <v>80</v>
      </c>
      <c r="B185" s="17" t="s">
        <v>380</v>
      </c>
      <c r="C185" s="8">
        <f>C186+C195+C198</f>
        <v>41525.599999999999</v>
      </c>
      <c r="D185" s="8">
        <f>D186+D195+D198</f>
        <v>10695.4</v>
      </c>
      <c r="E185" s="86">
        <f t="shared" si="21"/>
        <v>25.756160055483846</v>
      </c>
      <c r="F185" s="2"/>
    </row>
    <row r="186" spans="1:6" ht="38.25" hidden="1" outlineLevel="4" x14ac:dyDescent="0.25">
      <c r="A186" s="15" t="s">
        <v>80</v>
      </c>
      <c r="B186" s="17" t="s">
        <v>383</v>
      </c>
      <c r="C186" s="8">
        <f>C187+C189+C191+C193</f>
        <v>29364.3</v>
      </c>
      <c r="D186" s="8">
        <f>D187+D189+D191+D193</f>
        <v>10695.4</v>
      </c>
      <c r="E186" s="86">
        <f t="shared" si="21"/>
        <v>36.423139662787804</v>
      </c>
      <c r="F186" s="2"/>
    </row>
    <row r="187" spans="1:6" ht="63.75" hidden="1" outlineLevel="5" x14ac:dyDescent="0.25">
      <c r="A187" s="15" t="s">
        <v>80</v>
      </c>
      <c r="B187" s="17" t="s">
        <v>384</v>
      </c>
      <c r="C187" s="8">
        <f>C188</f>
        <v>12163.5</v>
      </c>
      <c r="D187" s="8">
        <f>D188</f>
        <v>4933.5</v>
      </c>
      <c r="E187" s="86">
        <f t="shared" si="21"/>
        <v>40.559871747441115</v>
      </c>
      <c r="F187" s="2"/>
    </row>
    <row r="188" spans="1:6" ht="25.5" hidden="1" outlineLevel="6" x14ac:dyDescent="0.25">
      <c r="A188" s="15" t="s">
        <v>80</v>
      </c>
      <c r="B188" s="17" t="s">
        <v>315</v>
      </c>
      <c r="C188" s="8">
        <f>'№ 4ведомственная'!F152</f>
        <v>12163.5</v>
      </c>
      <c r="D188" s="8">
        <f>'№ 4ведомственная'!G152</f>
        <v>4933.5</v>
      </c>
      <c r="E188" s="86">
        <f t="shared" si="21"/>
        <v>40.559871747441115</v>
      </c>
      <c r="F188" s="2"/>
    </row>
    <row r="189" spans="1:6" ht="25.5" hidden="1" outlineLevel="5" x14ac:dyDescent="0.25">
      <c r="A189" s="15" t="s">
        <v>80</v>
      </c>
      <c r="B189" s="17" t="s">
        <v>385</v>
      </c>
      <c r="C189" s="8">
        <f>C190</f>
        <v>8000</v>
      </c>
      <c r="D189" s="8">
        <f>D190</f>
        <v>2800</v>
      </c>
      <c r="E189" s="86">
        <f t="shared" si="21"/>
        <v>35</v>
      </c>
      <c r="F189" s="2"/>
    </row>
    <row r="190" spans="1:6" ht="25.5" hidden="1" outlineLevel="6" x14ac:dyDescent="0.25">
      <c r="A190" s="15" t="s">
        <v>80</v>
      </c>
      <c r="B190" s="17" t="s">
        <v>341</v>
      </c>
      <c r="C190" s="8">
        <f>'№ 4ведомственная'!F154</f>
        <v>8000</v>
      </c>
      <c r="D190" s="8">
        <f>'№ 4ведомственная'!G154</f>
        <v>2800</v>
      </c>
      <c r="E190" s="86">
        <f t="shared" si="21"/>
        <v>35</v>
      </c>
      <c r="F190" s="2"/>
    </row>
    <row r="191" spans="1:6" ht="25.5" hidden="1" outlineLevel="5" x14ac:dyDescent="0.25">
      <c r="A191" s="15" t="s">
        <v>80</v>
      </c>
      <c r="B191" s="17" t="s">
        <v>386</v>
      </c>
      <c r="C191" s="8">
        <f>C192</f>
        <v>3200.8</v>
      </c>
      <c r="D191" s="8">
        <f>D192</f>
        <v>435.5</v>
      </c>
      <c r="E191" s="86">
        <f t="shared" si="21"/>
        <v>13.605973506623343</v>
      </c>
      <c r="F191" s="2"/>
    </row>
    <row r="192" spans="1:6" ht="25.5" hidden="1" outlineLevel="6" x14ac:dyDescent="0.25">
      <c r="A192" s="15" t="s">
        <v>80</v>
      </c>
      <c r="B192" s="17" t="s">
        <v>315</v>
      </c>
      <c r="C192" s="8">
        <f>'№ 4ведомственная'!F156</f>
        <v>3200.8</v>
      </c>
      <c r="D192" s="8">
        <f>'№ 4ведомственная'!G156</f>
        <v>435.5</v>
      </c>
      <c r="E192" s="86">
        <f t="shared" si="21"/>
        <v>13.605973506623343</v>
      </c>
      <c r="F192" s="2"/>
    </row>
    <row r="193" spans="1:6" ht="51" hidden="1" outlineLevel="5" x14ac:dyDescent="0.25">
      <c r="A193" s="15" t="s">
        <v>80</v>
      </c>
      <c r="B193" s="17" t="s">
        <v>387</v>
      </c>
      <c r="C193" s="8">
        <f>C194</f>
        <v>6000</v>
      </c>
      <c r="D193" s="8">
        <f>D194</f>
        <v>2526.4</v>
      </c>
      <c r="E193" s="86">
        <f t="shared" si="21"/>
        <v>42.106666666666669</v>
      </c>
      <c r="F193" s="2"/>
    </row>
    <row r="194" spans="1:6" ht="25.5" hidden="1" outlineLevel="6" x14ac:dyDescent="0.25">
      <c r="A194" s="15" t="s">
        <v>80</v>
      </c>
      <c r="B194" s="17" t="s">
        <v>315</v>
      </c>
      <c r="C194" s="8">
        <f>'№ 4ведомственная'!F158</f>
        <v>6000</v>
      </c>
      <c r="D194" s="8">
        <f>'№ 4ведомственная'!G158</f>
        <v>2526.4</v>
      </c>
      <c r="E194" s="86">
        <f t="shared" si="21"/>
        <v>42.106666666666669</v>
      </c>
      <c r="F194" s="2"/>
    </row>
    <row r="195" spans="1:6" ht="38.25" hidden="1" outlineLevel="4" x14ac:dyDescent="0.25">
      <c r="A195" s="15" t="s">
        <v>80</v>
      </c>
      <c r="B195" s="17" t="s">
        <v>388</v>
      </c>
      <c r="C195" s="8">
        <f>C197</f>
        <v>11266.7</v>
      </c>
      <c r="D195" s="8">
        <f>D197</f>
        <v>0</v>
      </c>
      <c r="E195" s="86">
        <f t="shared" si="21"/>
        <v>0</v>
      </c>
      <c r="F195" s="2"/>
    </row>
    <row r="196" spans="1:6" ht="25.5" hidden="1" outlineLevel="5" x14ac:dyDescent="0.25">
      <c r="A196" s="15" t="s">
        <v>80</v>
      </c>
      <c r="B196" s="17" t="s">
        <v>542</v>
      </c>
      <c r="C196" s="8">
        <f>C197</f>
        <v>11266.7</v>
      </c>
      <c r="D196" s="8">
        <f>D197</f>
        <v>0</v>
      </c>
      <c r="E196" s="86">
        <f t="shared" si="21"/>
        <v>0</v>
      </c>
      <c r="F196" s="2"/>
    </row>
    <row r="197" spans="1:6" ht="25.5" hidden="1" outlineLevel="6" x14ac:dyDescent="0.25">
      <c r="A197" s="15" t="s">
        <v>80</v>
      </c>
      <c r="B197" s="17" t="s">
        <v>315</v>
      </c>
      <c r="C197" s="8">
        <f>'№ 4ведомственная'!F163</f>
        <v>11266.7</v>
      </c>
      <c r="D197" s="8">
        <f>'№ 4ведомственная'!G163</f>
        <v>0</v>
      </c>
      <c r="E197" s="86">
        <f t="shared" si="21"/>
        <v>0</v>
      </c>
      <c r="F197" s="2"/>
    </row>
    <row r="198" spans="1:6" ht="25.5" hidden="1" outlineLevel="4" x14ac:dyDescent="0.25">
      <c r="A198" s="15" t="s">
        <v>80</v>
      </c>
      <c r="B198" s="17" t="s">
        <v>389</v>
      </c>
      <c r="C198" s="8">
        <f t="shared" ref="C198:D199" si="28">C199</f>
        <v>894.59999999999991</v>
      </c>
      <c r="D198" s="8">
        <f t="shared" si="28"/>
        <v>0</v>
      </c>
      <c r="E198" s="86">
        <f t="shared" si="21"/>
        <v>0</v>
      </c>
      <c r="F198" s="2"/>
    </row>
    <row r="199" spans="1:6" ht="25.5" hidden="1" outlineLevel="5" x14ac:dyDescent="0.25">
      <c r="A199" s="15" t="s">
        <v>80</v>
      </c>
      <c r="B199" s="17" t="s">
        <v>390</v>
      </c>
      <c r="C199" s="8">
        <f t="shared" si="28"/>
        <v>894.59999999999991</v>
      </c>
      <c r="D199" s="8">
        <f t="shared" si="28"/>
        <v>0</v>
      </c>
      <c r="E199" s="86">
        <f t="shared" si="21"/>
        <v>0</v>
      </c>
      <c r="F199" s="2"/>
    </row>
    <row r="200" spans="1:6" ht="25.5" hidden="1" outlineLevel="6" x14ac:dyDescent="0.25">
      <c r="A200" s="15" t="s">
        <v>80</v>
      </c>
      <c r="B200" s="17" t="s">
        <v>315</v>
      </c>
      <c r="C200" s="8">
        <f>'№ 4ведомственная'!F168</f>
        <v>894.59999999999991</v>
      </c>
      <c r="D200" s="8">
        <f>'№ 4ведомственная'!G168</f>
        <v>0</v>
      </c>
      <c r="E200" s="86">
        <f t="shared" si="21"/>
        <v>0</v>
      </c>
      <c r="F200" s="2"/>
    </row>
    <row r="201" spans="1:6" ht="25.5" hidden="1" outlineLevel="3" x14ac:dyDescent="0.25">
      <c r="A201" s="15" t="s">
        <v>80</v>
      </c>
      <c r="B201" s="17" t="s">
        <v>391</v>
      </c>
      <c r="C201" s="8" t="e">
        <f>C202+C207</f>
        <v>#REF!</v>
      </c>
      <c r="D201" s="8" t="e">
        <f>D202+D207</f>
        <v>#REF!</v>
      </c>
      <c r="E201" s="86" t="e">
        <f t="shared" si="21"/>
        <v>#REF!</v>
      </c>
      <c r="F201" s="2"/>
    </row>
    <row r="202" spans="1:6" ht="38.25" hidden="1" outlineLevel="4" x14ac:dyDescent="0.25">
      <c r="A202" s="15" t="s">
        <v>80</v>
      </c>
      <c r="B202" s="17" t="s">
        <v>392</v>
      </c>
      <c r="C202" s="8" t="e">
        <f>C203+C205</f>
        <v>#REF!</v>
      </c>
      <c r="D202" s="8" t="e">
        <f>D203+D205</f>
        <v>#REF!</v>
      </c>
      <c r="E202" s="86" t="e">
        <f t="shared" si="21"/>
        <v>#REF!</v>
      </c>
      <c r="F202" s="2"/>
    </row>
    <row r="203" spans="1:6" ht="25.5" hidden="1" outlineLevel="5" x14ac:dyDescent="0.25">
      <c r="A203" s="15" t="s">
        <v>80</v>
      </c>
      <c r="B203" s="17" t="s">
        <v>393</v>
      </c>
      <c r="C203" s="8" t="e">
        <f>C204</f>
        <v>#REF!</v>
      </c>
      <c r="D203" s="8" t="e">
        <f>D204</f>
        <v>#REF!</v>
      </c>
      <c r="E203" s="86" t="e">
        <f t="shared" si="21"/>
        <v>#REF!</v>
      </c>
      <c r="F203" s="2"/>
    </row>
    <row r="204" spans="1:6" ht="25.5" hidden="1" outlineLevel="6" x14ac:dyDescent="0.25">
      <c r="A204" s="15" t="s">
        <v>80</v>
      </c>
      <c r="B204" s="17" t="s">
        <v>315</v>
      </c>
      <c r="C204" s="8" t="e">
        <f>'№ 4ведомственная'!#REF!</f>
        <v>#REF!</v>
      </c>
      <c r="D204" s="8" t="e">
        <f>'№ 4ведомственная'!#REF!</f>
        <v>#REF!</v>
      </c>
      <c r="E204" s="86" t="e">
        <f t="shared" si="21"/>
        <v>#REF!</v>
      </c>
      <c r="F204" s="2"/>
    </row>
    <row r="205" spans="1:6" ht="38.25" hidden="1" outlineLevel="5" x14ac:dyDescent="0.25">
      <c r="A205" s="15" t="s">
        <v>80</v>
      </c>
      <c r="B205" s="17" t="s">
        <v>549</v>
      </c>
      <c r="C205" s="8" t="e">
        <f>C206</f>
        <v>#REF!</v>
      </c>
      <c r="D205" s="8" t="e">
        <f>D206</f>
        <v>#REF!</v>
      </c>
      <c r="E205" s="86" t="e">
        <f t="shared" si="21"/>
        <v>#REF!</v>
      </c>
      <c r="F205" s="2"/>
    </row>
    <row r="206" spans="1:6" ht="25.5" hidden="1" outlineLevel="6" x14ac:dyDescent="0.25">
      <c r="A206" s="15" t="s">
        <v>80</v>
      </c>
      <c r="B206" s="17" t="s">
        <v>315</v>
      </c>
      <c r="C206" s="8" t="e">
        <f>'№ 4ведомственная'!#REF!</f>
        <v>#REF!</v>
      </c>
      <c r="D206" s="8" t="e">
        <f>'№ 4ведомственная'!#REF!</f>
        <v>#REF!</v>
      </c>
      <c r="E206" s="86" t="e">
        <f t="shared" si="21"/>
        <v>#REF!</v>
      </c>
      <c r="F206" s="2"/>
    </row>
    <row r="207" spans="1:6" ht="38.25" hidden="1" outlineLevel="4" x14ac:dyDescent="0.25">
      <c r="A207" s="15" t="s">
        <v>80</v>
      </c>
      <c r="B207" s="17" t="s">
        <v>395</v>
      </c>
      <c r="C207" s="8">
        <f t="shared" ref="C207:D208" si="29">C208</f>
        <v>635.6</v>
      </c>
      <c r="D207" s="8">
        <f t="shared" si="29"/>
        <v>0</v>
      </c>
      <c r="E207" s="86">
        <f t="shared" si="21"/>
        <v>0</v>
      </c>
      <c r="F207" s="2"/>
    </row>
    <row r="208" spans="1:6" ht="38.25" hidden="1" outlineLevel="5" x14ac:dyDescent="0.25">
      <c r="A208" s="15" t="s">
        <v>80</v>
      </c>
      <c r="B208" s="17" t="s">
        <v>394</v>
      </c>
      <c r="C208" s="8">
        <f t="shared" si="29"/>
        <v>635.6</v>
      </c>
      <c r="D208" s="8">
        <f t="shared" si="29"/>
        <v>0</v>
      </c>
      <c r="E208" s="86">
        <f t="shared" ref="E208:E271" si="30">D208/C208*100</f>
        <v>0</v>
      </c>
      <c r="F208" s="2"/>
    </row>
    <row r="209" spans="1:6" ht="25.5" hidden="1" outlineLevel="6" x14ac:dyDescent="0.25">
      <c r="A209" s="15" t="s">
        <v>80</v>
      </c>
      <c r="B209" s="17" t="s">
        <v>315</v>
      </c>
      <c r="C209" s="8">
        <f>'№ 4ведомственная'!F174</f>
        <v>635.6</v>
      </c>
      <c r="D209" s="8">
        <f>'№ 4ведомственная'!G174</f>
        <v>0</v>
      </c>
      <c r="E209" s="86">
        <f t="shared" si="30"/>
        <v>0</v>
      </c>
      <c r="F209" s="2"/>
    </row>
    <row r="210" spans="1:6" ht="25.5" hidden="1" outlineLevel="3" x14ac:dyDescent="0.25">
      <c r="A210" s="15" t="s">
        <v>80</v>
      </c>
      <c r="B210" s="17" t="s">
        <v>377</v>
      </c>
      <c r="C210" s="8" t="e">
        <f>C211</f>
        <v>#REF!</v>
      </c>
      <c r="D210" s="8" t="e">
        <f t="shared" ref="D210:D212" si="31">D211</f>
        <v>#REF!</v>
      </c>
      <c r="E210" s="86" t="e">
        <f t="shared" si="30"/>
        <v>#REF!</v>
      </c>
      <c r="F210" s="2"/>
    </row>
    <row r="211" spans="1:6" ht="25.5" hidden="1" outlineLevel="4" x14ac:dyDescent="0.25">
      <c r="A211" s="15" t="s">
        <v>80</v>
      </c>
      <c r="B211" s="17" t="s">
        <v>396</v>
      </c>
      <c r="C211" s="8" t="e">
        <f>C212</f>
        <v>#REF!</v>
      </c>
      <c r="D211" s="8" t="e">
        <f t="shared" si="31"/>
        <v>#REF!</v>
      </c>
      <c r="E211" s="86" t="e">
        <f t="shared" si="30"/>
        <v>#REF!</v>
      </c>
      <c r="F211" s="2"/>
    </row>
    <row r="212" spans="1:6" ht="63.75" hidden="1" outlineLevel="5" x14ac:dyDescent="0.25">
      <c r="A212" s="15" t="s">
        <v>80</v>
      </c>
      <c r="B212" s="17" t="s">
        <v>397</v>
      </c>
      <c r="C212" s="8" t="e">
        <f>C213</f>
        <v>#REF!</v>
      </c>
      <c r="D212" s="8" t="e">
        <f t="shared" si="31"/>
        <v>#REF!</v>
      </c>
      <c r="E212" s="86" t="e">
        <f t="shared" si="30"/>
        <v>#REF!</v>
      </c>
      <c r="F212" s="2"/>
    </row>
    <row r="213" spans="1:6" ht="25.5" hidden="1" outlineLevel="6" x14ac:dyDescent="0.25">
      <c r="A213" s="15" t="s">
        <v>80</v>
      </c>
      <c r="B213" s="17" t="s">
        <v>315</v>
      </c>
      <c r="C213" s="8" t="e">
        <f>'№ 4ведомственная'!#REF!</f>
        <v>#REF!</v>
      </c>
      <c r="D213" s="8" t="e">
        <f>'№ 4ведомственная'!#REF!</f>
        <v>#REF!</v>
      </c>
      <c r="E213" s="86" t="e">
        <f t="shared" si="30"/>
        <v>#REF!</v>
      </c>
      <c r="F213" s="2"/>
    </row>
    <row r="214" spans="1:6" outlineLevel="1" collapsed="1" x14ac:dyDescent="0.25">
      <c r="A214" s="15" t="s">
        <v>94</v>
      </c>
      <c r="B214" s="17" t="s">
        <v>284</v>
      </c>
      <c r="C214" s="8">
        <f>'№ 4ведомственная'!F175</f>
        <v>300</v>
      </c>
      <c r="D214" s="8">
        <f>'№ 4ведомственная'!G175</f>
        <v>50.5</v>
      </c>
      <c r="E214" s="86">
        <f t="shared" si="30"/>
        <v>16.833333333333332</v>
      </c>
      <c r="F214" s="2"/>
    </row>
    <row r="215" spans="1:6" ht="51" hidden="1" outlineLevel="2" x14ac:dyDescent="0.25">
      <c r="A215" s="15" t="s">
        <v>94</v>
      </c>
      <c r="B215" s="17" t="s">
        <v>277</v>
      </c>
      <c r="C215" s="8" t="e">
        <f t="shared" ref="C215:D216" si="32">C216</f>
        <v>#REF!</v>
      </c>
      <c r="D215" s="8" t="e">
        <f t="shared" si="32"/>
        <v>#REF!</v>
      </c>
      <c r="E215" s="85" t="e">
        <f t="shared" si="30"/>
        <v>#REF!</v>
      </c>
      <c r="F215" s="2"/>
    </row>
    <row r="216" spans="1:6" ht="25.5" hidden="1" outlineLevel="3" x14ac:dyDescent="0.25">
      <c r="A216" s="15" t="s">
        <v>94</v>
      </c>
      <c r="B216" s="17" t="s">
        <v>336</v>
      </c>
      <c r="C216" s="8" t="e">
        <f t="shared" si="32"/>
        <v>#REF!</v>
      </c>
      <c r="D216" s="8" t="e">
        <f t="shared" si="32"/>
        <v>#REF!</v>
      </c>
      <c r="E216" s="85" t="e">
        <f t="shared" si="30"/>
        <v>#REF!</v>
      </c>
      <c r="F216" s="2"/>
    </row>
    <row r="217" spans="1:6" ht="51" hidden="1" outlineLevel="4" x14ac:dyDescent="0.25">
      <c r="A217" s="15" t="s">
        <v>94</v>
      </c>
      <c r="B217" s="17" t="s">
        <v>337</v>
      </c>
      <c r="C217" s="8" t="e">
        <f>C218+C220</f>
        <v>#REF!</v>
      </c>
      <c r="D217" s="8" t="e">
        <f>D218+D220</f>
        <v>#REF!</v>
      </c>
      <c r="E217" s="85" t="e">
        <f t="shared" si="30"/>
        <v>#REF!</v>
      </c>
      <c r="F217" s="2"/>
    </row>
    <row r="218" spans="1:6" hidden="1" outlineLevel="5" x14ac:dyDescent="0.25">
      <c r="A218" s="15" t="s">
        <v>94</v>
      </c>
      <c r="B218" s="17" t="s">
        <v>398</v>
      </c>
      <c r="C218" s="8">
        <f>C219</f>
        <v>300</v>
      </c>
      <c r="D218" s="8">
        <f>D219</f>
        <v>50.5</v>
      </c>
      <c r="E218" s="85">
        <f t="shared" si="30"/>
        <v>16.833333333333332</v>
      </c>
      <c r="F218" s="2"/>
    </row>
    <row r="219" spans="1:6" ht="25.5" hidden="1" outlineLevel="6" x14ac:dyDescent="0.25">
      <c r="A219" s="15" t="s">
        <v>94</v>
      </c>
      <c r="B219" s="17" t="s">
        <v>315</v>
      </c>
      <c r="C219" s="8">
        <f>'№ 4ведомственная'!F180</f>
        <v>300</v>
      </c>
      <c r="D219" s="8">
        <f>'№ 4ведомственная'!G180</f>
        <v>50.5</v>
      </c>
      <c r="E219" s="85">
        <f t="shared" si="30"/>
        <v>16.833333333333332</v>
      </c>
      <c r="F219" s="2"/>
    </row>
    <row r="220" spans="1:6" ht="25.5" hidden="1" outlineLevel="5" x14ac:dyDescent="0.25">
      <c r="A220" s="15" t="s">
        <v>94</v>
      </c>
      <c r="B220" s="17" t="s">
        <v>399</v>
      </c>
      <c r="C220" s="8" t="e">
        <f>C221</f>
        <v>#REF!</v>
      </c>
      <c r="D220" s="8" t="e">
        <f>D221</f>
        <v>#REF!</v>
      </c>
      <c r="E220" s="85" t="e">
        <f t="shared" si="30"/>
        <v>#REF!</v>
      </c>
      <c r="F220" s="2"/>
    </row>
    <row r="221" spans="1:6" ht="25.5" hidden="1" outlineLevel="6" x14ac:dyDescent="0.25">
      <c r="A221" s="15" t="s">
        <v>94</v>
      </c>
      <c r="B221" s="17" t="s">
        <v>315</v>
      </c>
      <c r="C221" s="8" t="e">
        <f>'№ 4ведомственная'!#REF!</f>
        <v>#REF!</v>
      </c>
      <c r="D221" s="8" t="e">
        <f>'№ 4ведомственная'!#REF!</f>
        <v>#REF!</v>
      </c>
      <c r="E221" s="85" t="e">
        <f t="shared" si="30"/>
        <v>#REF!</v>
      </c>
      <c r="F221" s="2"/>
    </row>
    <row r="222" spans="1:6" ht="38.25" hidden="1" outlineLevel="2" x14ac:dyDescent="0.25">
      <c r="A222" s="15" t="s">
        <v>94</v>
      </c>
      <c r="B222" s="17" t="s">
        <v>307</v>
      </c>
      <c r="C222" s="8" t="e">
        <f t="shared" ref="C222:D223" si="33">C223</f>
        <v>#REF!</v>
      </c>
      <c r="D222" s="8" t="e">
        <f t="shared" si="33"/>
        <v>#REF!</v>
      </c>
      <c r="E222" s="85" t="e">
        <f t="shared" si="30"/>
        <v>#REF!</v>
      </c>
      <c r="F222" s="2"/>
    </row>
    <row r="223" spans="1:6" hidden="1" outlineLevel="3" x14ac:dyDescent="0.25">
      <c r="A223" s="15" t="s">
        <v>94</v>
      </c>
      <c r="B223" s="17" t="s">
        <v>494</v>
      </c>
      <c r="C223" s="8" t="e">
        <f t="shared" si="33"/>
        <v>#REF!</v>
      </c>
      <c r="D223" s="8" t="e">
        <f t="shared" si="33"/>
        <v>#REF!</v>
      </c>
      <c r="E223" s="85" t="e">
        <f t="shared" si="30"/>
        <v>#REF!</v>
      </c>
      <c r="F223" s="2"/>
    </row>
    <row r="224" spans="1:6" ht="38.25" hidden="1" outlineLevel="4" x14ac:dyDescent="0.25">
      <c r="A224" s="15" t="s">
        <v>94</v>
      </c>
      <c r="B224" s="17" t="s">
        <v>495</v>
      </c>
      <c r="C224" s="8" t="e">
        <f>C225+C227</f>
        <v>#REF!</v>
      </c>
      <c r="D224" s="8" t="e">
        <f>D225+D227</f>
        <v>#REF!</v>
      </c>
      <c r="E224" s="85" t="e">
        <f t="shared" si="30"/>
        <v>#REF!</v>
      </c>
      <c r="F224" s="2"/>
    </row>
    <row r="225" spans="1:6" ht="38.25" hidden="1" outlineLevel="5" x14ac:dyDescent="0.25">
      <c r="A225" s="15" t="s">
        <v>94</v>
      </c>
      <c r="B225" s="17" t="s">
        <v>496</v>
      </c>
      <c r="C225" s="8" t="e">
        <f>C226</f>
        <v>#REF!</v>
      </c>
      <c r="D225" s="8" t="e">
        <f>D226</f>
        <v>#REF!</v>
      </c>
      <c r="E225" s="85" t="e">
        <f t="shared" si="30"/>
        <v>#REF!</v>
      </c>
      <c r="F225" s="2"/>
    </row>
    <row r="226" spans="1:6" ht="25.5" hidden="1" outlineLevel="6" x14ac:dyDescent="0.25">
      <c r="A226" s="15" t="s">
        <v>94</v>
      </c>
      <c r="B226" s="17" t="s">
        <v>315</v>
      </c>
      <c r="C226" s="8" t="e">
        <f>'№ 4ведомственная'!#REF!</f>
        <v>#REF!</v>
      </c>
      <c r="D226" s="8" t="e">
        <f>'№ 4ведомственная'!#REF!</f>
        <v>#REF!</v>
      </c>
      <c r="E226" s="85" t="e">
        <f t="shared" si="30"/>
        <v>#REF!</v>
      </c>
      <c r="F226" s="2"/>
    </row>
    <row r="227" spans="1:6" hidden="1" outlineLevel="5" x14ac:dyDescent="0.25">
      <c r="A227" s="15" t="s">
        <v>94</v>
      </c>
      <c r="B227" s="17" t="s">
        <v>497</v>
      </c>
      <c r="C227" s="8" t="e">
        <f>C228</f>
        <v>#REF!</v>
      </c>
      <c r="D227" s="8" t="e">
        <f>D228</f>
        <v>#REF!</v>
      </c>
      <c r="E227" s="85" t="e">
        <f t="shared" si="30"/>
        <v>#REF!</v>
      </c>
      <c r="F227" s="2"/>
    </row>
    <row r="228" spans="1:6" ht="25.5" hidden="1" outlineLevel="6" x14ac:dyDescent="0.25">
      <c r="A228" s="15" t="s">
        <v>94</v>
      </c>
      <c r="B228" s="17" t="s">
        <v>315</v>
      </c>
      <c r="C228" s="8" t="e">
        <f>'№ 4ведомственная'!#REF!</f>
        <v>#REF!</v>
      </c>
      <c r="D228" s="8" t="e">
        <f>'№ 4ведомственная'!#REF!</f>
        <v>#REF!</v>
      </c>
      <c r="E228" s="85" t="e">
        <f t="shared" si="30"/>
        <v>#REF!</v>
      </c>
      <c r="F228" s="2"/>
    </row>
    <row r="229" spans="1:6" s="26" customFormat="1" collapsed="1" x14ac:dyDescent="0.25">
      <c r="A229" s="19" t="s">
        <v>96</v>
      </c>
      <c r="B229" s="20" t="s">
        <v>263</v>
      </c>
      <c r="C229" s="7">
        <f>C230+C247+C267+C307</f>
        <v>144372.29999999999</v>
      </c>
      <c r="D229" s="7">
        <f>D230+D247+D267+D307</f>
        <v>86506.4</v>
      </c>
      <c r="E229" s="85">
        <f t="shared" si="30"/>
        <v>59.918973376471804</v>
      </c>
      <c r="F229" s="4"/>
    </row>
    <row r="230" spans="1:6" outlineLevel="1" x14ac:dyDescent="0.25">
      <c r="A230" s="15" t="s">
        <v>97</v>
      </c>
      <c r="B230" s="17" t="s">
        <v>285</v>
      </c>
      <c r="C230" s="8">
        <f>'№ 4ведомственная'!F182</f>
        <v>2200</v>
      </c>
      <c r="D230" s="8">
        <f>'№ 4ведомственная'!G182</f>
        <v>472.1</v>
      </c>
      <c r="E230" s="86">
        <f t="shared" si="30"/>
        <v>21.459090909090911</v>
      </c>
      <c r="F230" s="2"/>
    </row>
    <row r="231" spans="1:6" ht="51" hidden="1" outlineLevel="2" x14ac:dyDescent="0.25">
      <c r="A231" s="15" t="s">
        <v>97</v>
      </c>
      <c r="B231" s="17" t="s">
        <v>281</v>
      </c>
      <c r="C231" s="8">
        <f t="shared" ref="C231:D232" si="34">C232</f>
        <v>2000</v>
      </c>
      <c r="D231" s="8">
        <f t="shared" si="34"/>
        <v>472.1</v>
      </c>
      <c r="E231" s="86">
        <f t="shared" si="30"/>
        <v>23.605</v>
      </c>
      <c r="F231" s="2"/>
    </row>
    <row r="232" spans="1:6" ht="25.5" hidden="1" outlineLevel="3" x14ac:dyDescent="0.25">
      <c r="A232" s="15" t="s">
        <v>97</v>
      </c>
      <c r="B232" s="17" t="s">
        <v>400</v>
      </c>
      <c r="C232" s="8">
        <f t="shared" si="34"/>
        <v>2000</v>
      </c>
      <c r="D232" s="8">
        <f t="shared" si="34"/>
        <v>472.1</v>
      </c>
      <c r="E232" s="86">
        <f t="shared" si="30"/>
        <v>23.605</v>
      </c>
      <c r="F232" s="2"/>
    </row>
    <row r="233" spans="1:6" ht="25.5" hidden="1" outlineLevel="4" x14ac:dyDescent="0.25">
      <c r="A233" s="15" t="s">
        <v>97</v>
      </c>
      <c r="B233" s="17" t="s">
        <v>401</v>
      </c>
      <c r="C233" s="8">
        <f>C234+C236</f>
        <v>2000</v>
      </c>
      <c r="D233" s="8">
        <f>D234+D236</f>
        <v>472.1</v>
      </c>
      <c r="E233" s="86">
        <f t="shared" si="30"/>
        <v>23.605</v>
      </c>
      <c r="F233" s="2"/>
    </row>
    <row r="234" spans="1:6" ht="25.5" hidden="1" outlineLevel="5" x14ac:dyDescent="0.25">
      <c r="A234" s="15" t="s">
        <v>97</v>
      </c>
      <c r="B234" s="17" t="s">
        <v>402</v>
      </c>
      <c r="C234" s="8">
        <f>C235</f>
        <v>1000</v>
      </c>
      <c r="D234" s="8">
        <f>D235</f>
        <v>225.4</v>
      </c>
      <c r="E234" s="86">
        <f t="shared" si="30"/>
        <v>22.540000000000003</v>
      </c>
      <c r="F234" s="2"/>
    </row>
    <row r="235" spans="1:6" hidden="1" outlineLevel="6" x14ac:dyDescent="0.25">
      <c r="A235" s="15" t="s">
        <v>97</v>
      </c>
      <c r="B235" s="17" t="s">
        <v>316</v>
      </c>
      <c r="C235" s="8">
        <f>'№ 4ведомственная'!F187</f>
        <v>1000</v>
      </c>
      <c r="D235" s="8">
        <f>'№ 4ведомственная'!G187</f>
        <v>225.4</v>
      </c>
      <c r="E235" s="86">
        <f t="shared" si="30"/>
        <v>22.540000000000003</v>
      </c>
      <c r="F235" s="2"/>
    </row>
    <row r="236" spans="1:6" ht="38.25" hidden="1" outlineLevel="5" x14ac:dyDescent="0.25">
      <c r="A236" s="15" t="s">
        <v>97</v>
      </c>
      <c r="B236" s="17" t="s">
        <v>403</v>
      </c>
      <c r="C236" s="8">
        <f>C237</f>
        <v>1000</v>
      </c>
      <c r="D236" s="8">
        <f>D237</f>
        <v>246.7</v>
      </c>
      <c r="E236" s="86">
        <f t="shared" si="30"/>
        <v>24.669999999999998</v>
      </c>
      <c r="F236" s="2"/>
    </row>
    <row r="237" spans="1:6" ht="25.5" hidden="1" outlineLevel="6" x14ac:dyDescent="0.25">
      <c r="A237" s="15" t="s">
        <v>97</v>
      </c>
      <c r="B237" s="17" t="s">
        <v>315</v>
      </c>
      <c r="C237" s="8">
        <f>'№ 4ведомственная'!F189</f>
        <v>1000</v>
      </c>
      <c r="D237" s="8">
        <f>'№ 4ведомственная'!G189</f>
        <v>246.7</v>
      </c>
      <c r="E237" s="86">
        <f t="shared" si="30"/>
        <v>24.669999999999998</v>
      </c>
      <c r="F237" s="2"/>
    </row>
    <row r="238" spans="1:6" ht="51" hidden="1" outlineLevel="2" x14ac:dyDescent="0.25">
      <c r="A238" s="15" t="s">
        <v>97</v>
      </c>
      <c r="B238" s="17" t="s">
        <v>286</v>
      </c>
      <c r="C238" s="8" t="e">
        <f t="shared" ref="C238:D239" si="35">C239</f>
        <v>#REF!</v>
      </c>
      <c r="D238" s="8" t="e">
        <f t="shared" si="35"/>
        <v>#REF!</v>
      </c>
      <c r="E238" s="86" t="e">
        <f t="shared" si="30"/>
        <v>#REF!</v>
      </c>
      <c r="F238" s="2"/>
    </row>
    <row r="239" spans="1:6" ht="25.5" hidden="1" outlineLevel="3" x14ac:dyDescent="0.25">
      <c r="A239" s="15" t="s">
        <v>97</v>
      </c>
      <c r="B239" s="17" t="s">
        <v>404</v>
      </c>
      <c r="C239" s="8" t="e">
        <f t="shared" si="35"/>
        <v>#REF!</v>
      </c>
      <c r="D239" s="8" t="e">
        <f t="shared" si="35"/>
        <v>#REF!</v>
      </c>
      <c r="E239" s="86" t="e">
        <f t="shared" si="30"/>
        <v>#REF!</v>
      </c>
      <c r="F239" s="2"/>
    </row>
    <row r="240" spans="1:6" ht="25.5" hidden="1" outlineLevel="4" x14ac:dyDescent="0.25">
      <c r="A240" s="15" t="s">
        <v>97</v>
      </c>
      <c r="B240" s="17" t="s">
        <v>405</v>
      </c>
      <c r="C240" s="8" t="e">
        <f>C241+C243+C245</f>
        <v>#REF!</v>
      </c>
      <c r="D240" s="8" t="e">
        <f>D241+D243+D245</f>
        <v>#REF!</v>
      </c>
      <c r="E240" s="86" t="e">
        <f t="shared" si="30"/>
        <v>#REF!</v>
      </c>
      <c r="F240" s="2"/>
    </row>
    <row r="241" spans="1:6" hidden="1" outlineLevel="5" x14ac:dyDescent="0.25">
      <c r="A241" s="15" t="s">
        <v>97</v>
      </c>
      <c r="B241" s="17" t="s">
        <v>543</v>
      </c>
      <c r="C241" s="8">
        <f>C242</f>
        <v>200</v>
      </c>
      <c r="D241" s="8">
        <f>D242</f>
        <v>0</v>
      </c>
      <c r="E241" s="86">
        <f t="shared" si="30"/>
        <v>0</v>
      </c>
      <c r="F241" s="2"/>
    </row>
    <row r="242" spans="1:6" ht="25.5" hidden="1" outlineLevel="6" x14ac:dyDescent="0.25">
      <c r="A242" s="15" t="s">
        <v>97</v>
      </c>
      <c r="B242" s="17" t="s">
        <v>315</v>
      </c>
      <c r="C242" s="8">
        <f>'№ 4ведомственная'!F194</f>
        <v>200</v>
      </c>
      <c r="D242" s="8">
        <f>'№ 4ведомственная'!G194</f>
        <v>0</v>
      </c>
      <c r="E242" s="86">
        <f t="shared" si="30"/>
        <v>0</v>
      </c>
      <c r="F242" s="2"/>
    </row>
    <row r="243" spans="1:6" ht="38.25" hidden="1" outlineLevel="5" x14ac:dyDescent="0.25">
      <c r="A243" s="15" t="s">
        <v>97</v>
      </c>
      <c r="B243" s="17" t="s">
        <v>406</v>
      </c>
      <c r="C243" s="8" t="e">
        <f>C244</f>
        <v>#REF!</v>
      </c>
      <c r="D243" s="8" t="e">
        <f>D244</f>
        <v>#REF!</v>
      </c>
      <c r="E243" s="86" t="e">
        <f t="shared" si="30"/>
        <v>#REF!</v>
      </c>
      <c r="F243" s="2"/>
    </row>
    <row r="244" spans="1:6" ht="25.5" hidden="1" outlineLevel="6" x14ac:dyDescent="0.25">
      <c r="A244" s="15" t="s">
        <v>97</v>
      </c>
      <c r="B244" s="17" t="s">
        <v>407</v>
      </c>
      <c r="C244" s="8" t="e">
        <f>'№ 4ведомственная'!#REF!</f>
        <v>#REF!</v>
      </c>
      <c r="D244" s="8" t="e">
        <f>'№ 4ведомственная'!#REF!</f>
        <v>#REF!</v>
      </c>
      <c r="E244" s="86" t="e">
        <f t="shared" si="30"/>
        <v>#REF!</v>
      </c>
      <c r="F244" s="2"/>
    </row>
    <row r="245" spans="1:6" ht="38.25" hidden="1" outlineLevel="5" x14ac:dyDescent="0.25">
      <c r="A245" s="15" t="s">
        <v>97</v>
      </c>
      <c r="B245" s="17" t="s">
        <v>408</v>
      </c>
      <c r="C245" s="8" t="e">
        <f>C246</f>
        <v>#REF!</v>
      </c>
      <c r="D245" s="8" t="e">
        <f>D246</f>
        <v>#REF!</v>
      </c>
      <c r="E245" s="86" t="e">
        <f t="shared" si="30"/>
        <v>#REF!</v>
      </c>
      <c r="F245" s="2"/>
    </row>
    <row r="246" spans="1:6" ht="25.5" hidden="1" outlineLevel="6" x14ac:dyDescent="0.25">
      <c r="A246" s="15" t="s">
        <v>97</v>
      </c>
      <c r="B246" s="17" t="s">
        <v>407</v>
      </c>
      <c r="C246" s="8" t="e">
        <f>'№ 4ведомственная'!#REF!</f>
        <v>#REF!</v>
      </c>
      <c r="D246" s="8" t="e">
        <f>'№ 4ведомственная'!#REF!</f>
        <v>#REF!</v>
      </c>
      <c r="E246" s="86" t="e">
        <f t="shared" si="30"/>
        <v>#REF!</v>
      </c>
      <c r="F246" s="2"/>
    </row>
    <row r="247" spans="1:6" outlineLevel="1" collapsed="1" x14ac:dyDescent="0.25">
      <c r="A247" s="15" t="s">
        <v>106</v>
      </c>
      <c r="B247" s="17" t="s">
        <v>287</v>
      </c>
      <c r="C247" s="8">
        <f>'№ 4ведомственная'!F195</f>
        <v>17550.400000000001</v>
      </c>
      <c r="D247" s="8">
        <f>'№ 4ведомственная'!G195</f>
        <v>3060.3</v>
      </c>
      <c r="E247" s="86">
        <f t="shared" si="30"/>
        <v>17.437209408332574</v>
      </c>
      <c r="F247" s="2"/>
    </row>
    <row r="248" spans="1:6" ht="51" hidden="1" outlineLevel="2" x14ac:dyDescent="0.25">
      <c r="A248" s="15" t="s">
        <v>106</v>
      </c>
      <c r="B248" s="17" t="s">
        <v>281</v>
      </c>
      <c r="C248" s="8" t="e">
        <f>C249</f>
        <v>#REF!</v>
      </c>
      <c r="D248" s="8" t="e">
        <f>D249</f>
        <v>#REF!</v>
      </c>
      <c r="E248" s="86" t="e">
        <f t="shared" si="30"/>
        <v>#REF!</v>
      </c>
      <c r="F248" s="2"/>
    </row>
    <row r="249" spans="1:6" ht="25.5" hidden="1" outlineLevel="3" x14ac:dyDescent="0.25">
      <c r="A249" s="15" t="s">
        <v>106</v>
      </c>
      <c r="B249" s="17" t="s">
        <v>400</v>
      </c>
      <c r="C249" s="8" t="e">
        <f>C250+C255+C264</f>
        <v>#REF!</v>
      </c>
      <c r="D249" s="8" t="e">
        <f>D250+D255+D264</f>
        <v>#REF!</v>
      </c>
      <c r="E249" s="86" t="e">
        <f t="shared" si="30"/>
        <v>#REF!</v>
      </c>
      <c r="F249" s="2"/>
    </row>
    <row r="250" spans="1:6" ht="25.5" hidden="1" outlineLevel="4" x14ac:dyDescent="0.25">
      <c r="A250" s="15" t="s">
        <v>106</v>
      </c>
      <c r="B250" s="17" t="s">
        <v>409</v>
      </c>
      <c r="C250" s="8">
        <f>C251+C253</f>
        <v>1330</v>
      </c>
      <c r="D250" s="8">
        <f>D251+D253</f>
        <v>46.1</v>
      </c>
      <c r="E250" s="86">
        <f t="shared" si="30"/>
        <v>3.4661654135338344</v>
      </c>
      <c r="F250" s="2"/>
    </row>
    <row r="251" spans="1:6" ht="25.5" hidden="1" outlineLevel="5" x14ac:dyDescent="0.25">
      <c r="A251" s="15" t="s">
        <v>106</v>
      </c>
      <c r="B251" s="17" t="s">
        <v>410</v>
      </c>
      <c r="C251" s="8">
        <f>C252</f>
        <v>1000</v>
      </c>
      <c r="D251" s="8">
        <f>D252</f>
        <v>0</v>
      </c>
      <c r="E251" s="86">
        <f t="shared" si="30"/>
        <v>0</v>
      </c>
      <c r="F251" s="2"/>
    </row>
    <row r="252" spans="1:6" ht="25.5" hidden="1" outlineLevel="6" x14ac:dyDescent="0.25">
      <c r="A252" s="15" t="s">
        <v>106</v>
      </c>
      <c r="B252" s="17" t="s">
        <v>315</v>
      </c>
      <c r="C252" s="8">
        <f>'№ 4ведомственная'!F200</f>
        <v>1000</v>
      </c>
      <c r="D252" s="8">
        <f>'№ 4ведомственная'!G200</f>
        <v>0</v>
      </c>
      <c r="E252" s="86">
        <f t="shared" si="30"/>
        <v>0</v>
      </c>
      <c r="F252" s="2"/>
    </row>
    <row r="253" spans="1:6" hidden="1" outlineLevel="5" x14ac:dyDescent="0.25">
      <c r="A253" s="15" t="s">
        <v>106</v>
      </c>
      <c r="B253" s="17" t="s">
        <v>411</v>
      </c>
      <c r="C253" s="8">
        <f>C254</f>
        <v>330</v>
      </c>
      <c r="D253" s="8">
        <f>D254</f>
        <v>46.1</v>
      </c>
      <c r="E253" s="86">
        <f t="shared" si="30"/>
        <v>13.969696969696971</v>
      </c>
      <c r="F253" s="2"/>
    </row>
    <row r="254" spans="1:6" ht="25.5" hidden="1" outlineLevel="6" x14ac:dyDescent="0.25">
      <c r="A254" s="15" t="s">
        <v>106</v>
      </c>
      <c r="B254" s="17" t="s">
        <v>315</v>
      </c>
      <c r="C254" s="8">
        <f>'№ 4ведомственная'!F202</f>
        <v>330</v>
      </c>
      <c r="D254" s="8">
        <f>'№ 4ведомственная'!G202</f>
        <v>46.1</v>
      </c>
      <c r="E254" s="86">
        <f t="shared" si="30"/>
        <v>13.969696969696971</v>
      </c>
      <c r="F254" s="2"/>
    </row>
    <row r="255" spans="1:6" ht="25.5" hidden="1" outlineLevel="4" x14ac:dyDescent="0.25">
      <c r="A255" s="15" t="s">
        <v>106</v>
      </c>
      <c r="B255" s="17" t="s">
        <v>412</v>
      </c>
      <c r="C255" s="8" t="e">
        <f>C256+C258+C260+C262</f>
        <v>#REF!</v>
      </c>
      <c r="D255" s="8" t="e">
        <f>D256+D258+D260+D262</f>
        <v>#REF!</v>
      </c>
      <c r="E255" s="86" t="e">
        <f t="shared" si="30"/>
        <v>#REF!</v>
      </c>
      <c r="F255" s="2"/>
    </row>
    <row r="256" spans="1:6" hidden="1" outlineLevel="5" x14ac:dyDescent="0.25">
      <c r="A256" s="15" t="s">
        <v>106</v>
      </c>
      <c r="B256" s="17" t="s">
        <v>413</v>
      </c>
      <c r="C256" s="8">
        <f>C257</f>
        <v>1300</v>
      </c>
      <c r="D256" s="8">
        <f>D257</f>
        <v>285.10000000000002</v>
      </c>
      <c r="E256" s="86">
        <f t="shared" si="30"/>
        <v>21.930769230769233</v>
      </c>
      <c r="F256" s="2"/>
    </row>
    <row r="257" spans="1:6" ht="25.5" hidden="1" outlineLevel="6" x14ac:dyDescent="0.25">
      <c r="A257" s="15" t="s">
        <v>106</v>
      </c>
      <c r="B257" s="17" t="s">
        <v>315</v>
      </c>
      <c r="C257" s="8">
        <f>'№ 4ведомственная'!F205</f>
        <v>1300</v>
      </c>
      <c r="D257" s="8">
        <f>'№ 4ведомственная'!G205</f>
        <v>285.10000000000002</v>
      </c>
      <c r="E257" s="86">
        <f t="shared" si="30"/>
        <v>21.930769230769233</v>
      </c>
      <c r="F257" s="2"/>
    </row>
    <row r="258" spans="1:6" ht="25.5" hidden="1" outlineLevel="5" x14ac:dyDescent="0.25">
      <c r="A258" s="15" t="s">
        <v>106</v>
      </c>
      <c r="B258" s="17" t="s">
        <v>561</v>
      </c>
      <c r="C258" s="8">
        <f>C259</f>
        <v>5000</v>
      </c>
      <c r="D258" s="8">
        <f>D259</f>
        <v>1585.9</v>
      </c>
      <c r="E258" s="86">
        <f t="shared" si="30"/>
        <v>31.718000000000004</v>
      </c>
      <c r="F258" s="2"/>
    </row>
    <row r="259" spans="1:6" ht="25.5" hidden="1" outlineLevel="6" x14ac:dyDescent="0.25">
      <c r="A259" s="15" t="s">
        <v>106</v>
      </c>
      <c r="B259" s="17" t="s">
        <v>315</v>
      </c>
      <c r="C259" s="8">
        <f>'№ 4ведомственная'!F207</f>
        <v>5000</v>
      </c>
      <c r="D259" s="8">
        <f>'№ 4ведомственная'!G207</f>
        <v>1585.9</v>
      </c>
      <c r="E259" s="86">
        <f t="shared" si="30"/>
        <v>31.718000000000004</v>
      </c>
      <c r="F259" s="2"/>
    </row>
    <row r="260" spans="1:6" ht="38.25" hidden="1" outlineLevel="5" x14ac:dyDescent="0.25">
      <c r="A260" s="15" t="s">
        <v>106</v>
      </c>
      <c r="B260" s="17" t="s">
        <v>414</v>
      </c>
      <c r="C260" s="8">
        <f>C261</f>
        <v>300</v>
      </c>
      <c r="D260" s="8">
        <f>D261</f>
        <v>0</v>
      </c>
      <c r="E260" s="86">
        <f t="shared" si="30"/>
        <v>0</v>
      </c>
      <c r="F260" s="2"/>
    </row>
    <row r="261" spans="1:6" ht="25.5" hidden="1" outlineLevel="6" x14ac:dyDescent="0.25">
      <c r="A261" s="15" t="s">
        <v>106</v>
      </c>
      <c r="B261" s="17" t="s">
        <v>315</v>
      </c>
      <c r="C261" s="8">
        <f>'№ 4ведомственная'!F209</f>
        <v>300</v>
      </c>
      <c r="D261" s="8">
        <f>'№ 4ведомственная'!G209</f>
        <v>0</v>
      </c>
      <c r="E261" s="86">
        <f t="shared" si="30"/>
        <v>0</v>
      </c>
      <c r="F261" s="2"/>
    </row>
    <row r="262" spans="1:6" ht="63.75" hidden="1" outlineLevel="5" x14ac:dyDescent="0.25">
      <c r="A262" s="15" t="s">
        <v>106</v>
      </c>
      <c r="B262" s="17" t="s">
        <v>562</v>
      </c>
      <c r="C262" s="8" t="e">
        <f>C263</f>
        <v>#REF!</v>
      </c>
      <c r="D262" s="8" t="e">
        <f>D263</f>
        <v>#REF!</v>
      </c>
      <c r="E262" s="86" t="e">
        <f t="shared" si="30"/>
        <v>#REF!</v>
      </c>
      <c r="F262" s="2"/>
    </row>
    <row r="263" spans="1:6" hidden="1" outlineLevel="6" x14ac:dyDescent="0.25">
      <c r="A263" s="15" t="s">
        <v>106</v>
      </c>
      <c r="B263" s="17" t="s">
        <v>316</v>
      </c>
      <c r="C263" s="8" t="e">
        <f>'№ 4ведомственная'!#REF!</f>
        <v>#REF!</v>
      </c>
      <c r="D263" s="8" t="e">
        <f>'№ 4ведомственная'!#REF!</f>
        <v>#REF!</v>
      </c>
      <c r="E263" s="86" t="e">
        <f t="shared" si="30"/>
        <v>#REF!</v>
      </c>
      <c r="F263" s="2"/>
    </row>
    <row r="264" spans="1:6" ht="25.5" hidden="1" outlineLevel="4" x14ac:dyDescent="0.25">
      <c r="A264" s="15" t="s">
        <v>106</v>
      </c>
      <c r="B264" s="17" t="s">
        <v>415</v>
      </c>
      <c r="C264" s="8">
        <f t="shared" ref="C264:D265" si="36">C265</f>
        <v>1420.4</v>
      </c>
      <c r="D264" s="8">
        <f t="shared" si="36"/>
        <v>0</v>
      </c>
      <c r="E264" s="86">
        <f t="shared" si="30"/>
        <v>0</v>
      </c>
      <c r="F264" s="2"/>
    </row>
    <row r="265" spans="1:6" hidden="1" outlineLevel="5" x14ac:dyDescent="0.25">
      <c r="A265" s="15" t="s">
        <v>106</v>
      </c>
      <c r="B265" s="17" t="s">
        <v>416</v>
      </c>
      <c r="C265" s="8">
        <f t="shared" si="36"/>
        <v>1420.4</v>
      </c>
      <c r="D265" s="8">
        <f t="shared" si="36"/>
        <v>0</v>
      </c>
      <c r="E265" s="86">
        <f t="shared" si="30"/>
        <v>0</v>
      </c>
      <c r="F265" s="2"/>
    </row>
    <row r="266" spans="1:6" ht="25.5" hidden="1" outlineLevel="6" x14ac:dyDescent="0.25">
      <c r="A266" s="15" t="s">
        <v>106</v>
      </c>
      <c r="B266" s="17" t="s">
        <v>315</v>
      </c>
      <c r="C266" s="8">
        <f>'№ 4ведомственная'!F220</f>
        <v>1420.4</v>
      </c>
      <c r="D266" s="8">
        <f>'№ 4ведомственная'!G220</f>
        <v>0</v>
      </c>
      <c r="E266" s="86">
        <f t="shared" si="30"/>
        <v>0</v>
      </c>
      <c r="F266" s="2"/>
    </row>
    <row r="267" spans="1:6" outlineLevel="1" collapsed="1" x14ac:dyDescent="0.25">
      <c r="A267" s="15" t="s">
        <v>115</v>
      </c>
      <c r="B267" s="17" t="s">
        <v>288</v>
      </c>
      <c r="C267" s="8">
        <f>'№ 4ведомственная'!F221+'№ 4ведомственная'!F495</f>
        <v>98086.5</v>
      </c>
      <c r="D267" s="8">
        <f>'№ 4ведомственная'!G221+'№ 4ведомственная'!G495</f>
        <v>71147.100000000006</v>
      </c>
      <c r="E267" s="86">
        <f t="shared" si="30"/>
        <v>72.535058341361974</v>
      </c>
      <c r="F267" s="2"/>
    </row>
    <row r="268" spans="1:6" ht="51" hidden="1" outlineLevel="2" x14ac:dyDescent="0.25">
      <c r="A268" s="15" t="s">
        <v>115</v>
      </c>
      <c r="B268" s="17" t="s">
        <v>281</v>
      </c>
      <c r="C268" s="8" t="e">
        <f>C269</f>
        <v>#REF!</v>
      </c>
      <c r="D268" s="8" t="e">
        <f>D269</f>
        <v>#REF!</v>
      </c>
      <c r="E268" s="86" t="e">
        <f t="shared" si="30"/>
        <v>#REF!</v>
      </c>
      <c r="F268" s="2"/>
    </row>
    <row r="269" spans="1:6" ht="25.5" hidden="1" outlineLevel="3" x14ac:dyDescent="0.25">
      <c r="A269" s="15" t="s">
        <v>115</v>
      </c>
      <c r="B269" s="17" t="s">
        <v>377</v>
      </c>
      <c r="C269" s="8" t="e">
        <f>C270+C279+C292</f>
        <v>#REF!</v>
      </c>
      <c r="D269" s="8" t="e">
        <f>D270+D279+D292</f>
        <v>#REF!</v>
      </c>
      <c r="E269" s="86" t="e">
        <f t="shared" si="30"/>
        <v>#REF!</v>
      </c>
      <c r="F269" s="2"/>
    </row>
    <row r="270" spans="1:6" hidden="1" outlineLevel="4" x14ac:dyDescent="0.25">
      <c r="A270" s="15" t="s">
        <v>115</v>
      </c>
      <c r="B270" s="17" t="s">
        <v>417</v>
      </c>
      <c r="C270" s="8" t="e">
        <f>C271+C273+C275+C277</f>
        <v>#REF!</v>
      </c>
      <c r="D270" s="8" t="e">
        <f>D271+D273+D275+D277</f>
        <v>#REF!</v>
      </c>
      <c r="E270" s="86" t="e">
        <f t="shared" si="30"/>
        <v>#REF!</v>
      </c>
      <c r="F270" s="2"/>
    </row>
    <row r="271" spans="1:6" ht="25.5" hidden="1" outlineLevel="5" x14ac:dyDescent="0.25">
      <c r="A271" s="15" t="s">
        <v>115</v>
      </c>
      <c r="B271" s="17" t="s">
        <v>418</v>
      </c>
      <c r="C271" s="8">
        <f>C272</f>
        <v>8500</v>
      </c>
      <c r="D271" s="8">
        <f>D272</f>
        <v>4140.2</v>
      </c>
      <c r="E271" s="86">
        <f t="shared" si="30"/>
        <v>48.70823529411765</v>
      </c>
      <c r="F271" s="2"/>
    </row>
    <row r="272" spans="1:6" ht="25.5" hidden="1" outlineLevel="6" x14ac:dyDescent="0.25">
      <c r="A272" s="15" t="s">
        <v>115</v>
      </c>
      <c r="B272" s="17" t="s">
        <v>315</v>
      </c>
      <c r="C272" s="8">
        <f>'№ 4ведомственная'!F226</f>
        <v>8500</v>
      </c>
      <c r="D272" s="8">
        <f>'№ 4ведомственная'!G226</f>
        <v>4140.2</v>
      </c>
      <c r="E272" s="86">
        <f t="shared" ref="E272:E335" si="37">D272/C272*100</f>
        <v>48.70823529411765</v>
      </c>
      <c r="F272" s="2"/>
    </row>
    <row r="273" spans="1:6" hidden="1" outlineLevel="5" x14ac:dyDescent="0.25">
      <c r="A273" s="15" t="s">
        <v>115</v>
      </c>
      <c r="B273" s="17" t="s">
        <v>419</v>
      </c>
      <c r="C273" s="8">
        <f>C274</f>
        <v>1500</v>
      </c>
      <c r="D273" s="8">
        <f>D274</f>
        <v>400</v>
      </c>
      <c r="E273" s="86">
        <f t="shared" si="37"/>
        <v>26.666666666666668</v>
      </c>
      <c r="F273" s="2"/>
    </row>
    <row r="274" spans="1:6" ht="25.5" hidden="1" outlineLevel="6" x14ac:dyDescent="0.25">
      <c r="A274" s="15" t="s">
        <v>115</v>
      </c>
      <c r="B274" s="17" t="s">
        <v>341</v>
      </c>
      <c r="C274" s="8">
        <f>'№ 4ведомственная'!F228</f>
        <v>1500</v>
      </c>
      <c r="D274" s="8">
        <f>'№ 4ведомственная'!G228</f>
        <v>400</v>
      </c>
      <c r="E274" s="86">
        <f t="shared" si="37"/>
        <v>26.666666666666668</v>
      </c>
      <c r="F274" s="2"/>
    </row>
    <row r="275" spans="1:6" ht="38.25" hidden="1" outlineLevel="5" x14ac:dyDescent="0.25">
      <c r="A275" s="15" t="s">
        <v>115</v>
      </c>
      <c r="B275" s="17" t="s">
        <v>420</v>
      </c>
      <c r="C275" s="8">
        <f>C276</f>
        <v>1500</v>
      </c>
      <c r="D275" s="8">
        <f>D276</f>
        <v>750</v>
      </c>
      <c r="E275" s="86">
        <f t="shared" si="37"/>
        <v>50</v>
      </c>
      <c r="F275" s="2"/>
    </row>
    <row r="276" spans="1:6" ht="25.5" hidden="1" outlineLevel="6" x14ac:dyDescent="0.25">
      <c r="A276" s="15" t="s">
        <v>115</v>
      </c>
      <c r="B276" s="17" t="s">
        <v>315</v>
      </c>
      <c r="C276" s="8">
        <f>'№ 4ведомственная'!F230</f>
        <v>1500</v>
      </c>
      <c r="D276" s="8">
        <f>'№ 4ведомственная'!G230</f>
        <v>750</v>
      </c>
      <c r="E276" s="86">
        <f t="shared" si="37"/>
        <v>50</v>
      </c>
      <c r="F276" s="2"/>
    </row>
    <row r="277" spans="1:6" ht="38.25" hidden="1" outlineLevel="5" x14ac:dyDescent="0.25">
      <c r="A277" s="15" t="s">
        <v>115</v>
      </c>
      <c r="B277" s="17" t="s">
        <v>421</v>
      </c>
      <c r="C277" s="8" t="e">
        <f>C278</f>
        <v>#REF!</v>
      </c>
      <c r="D277" s="8" t="e">
        <f>D278</f>
        <v>#REF!</v>
      </c>
      <c r="E277" s="86" t="e">
        <f t="shared" si="37"/>
        <v>#REF!</v>
      </c>
      <c r="F277" s="2"/>
    </row>
    <row r="278" spans="1:6" ht="25.5" hidden="1" outlineLevel="6" x14ac:dyDescent="0.25">
      <c r="A278" s="15" t="s">
        <v>115</v>
      </c>
      <c r="B278" s="17" t="s">
        <v>315</v>
      </c>
      <c r="C278" s="8" t="e">
        <f>'№ 4ведомственная'!#REF!</f>
        <v>#REF!</v>
      </c>
      <c r="D278" s="8" t="e">
        <f>'№ 4ведомственная'!#REF!</f>
        <v>#REF!</v>
      </c>
      <c r="E278" s="86" t="e">
        <f t="shared" si="37"/>
        <v>#REF!</v>
      </c>
      <c r="F278" s="2"/>
    </row>
    <row r="279" spans="1:6" ht="25.5" hidden="1" outlineLevel="4" x14ac:dyDescent="0.25">
      <c r="A279" s="15" t="s">
        <v>115</v>
      </c>
      <c r="B279" s="17" t="s">
        <v>378</v>
      </c>
      <c r="C279" s="8" t="e">
        <f>C280+C282+C284+C286+C288+C290</f>
        <v>#REF!</v>
      </c>
      <c r="D279" s="8" t="e">
        <f>D280+D282+D284+D286+D288+D290</f>
        <v>#REF!</v>
      </c>
      <c r="E279" s="86" t="e">
        <f t="shared" si="37"/>
        <v>#REF!</v>
      </c>
      <c r="F279" s="2"/>
    </row>
    <row r="280" spans="1:6" hidden="1" outlineLevel="5" x14ac:dyDescent="0.25">
      <c r="A280" s="15" t="s">
        <v>115</v>
      </c>
      <c r="B280" s="17" t="s">
        <v>422</v>
      </c>
      <c r="C280" s="8">
        <f>C281</f>
        <v>5000</v>
      </c>
      <c r="D280" s="8">
        <f>D281</f>
        <v>2300</v>
      </c>
      <c r="E280" s="86">
        <f t="shared" si="37"/>
        <v>46</v>
      </c>
      <c r="F280" s="2"/>
    </row>
    <row r="281" spans="1:6" ht="25.5" hidden="1" outlineLevel="6" x14ac:dyDescent="0.25">
      <c r="A281" s="15" t="s">
        <v>115</v>
      </c>
      <c r="B281" s="17" t="s">
        <v>341</v>
      </c>
      <c r="C281" s="8">
        <f>'№ 4ведомственная'!F233</f>
        <v>5000</v>
      </c>
      <c r="D281" s="8">
        <f>'№ 4ведомственная'!G233</f>
        <v>2300</v>
      </c>
      <c r="E281" s="86">
        <f t="shared" si="37"/>
        <v>46</v>
      </c>
      <c r="F281" s="2"/>
    </row>
    <row r="282" spans="1:6" hidden="1" outlineLevel="5" x14ac:dyDescent="0.25">
      <c r="A282" s="15" t="s">
        <v>115</v>
      </c>
      <c r="B282" s="17" t="s">
        <v>423</v>
      </c>
      <c r="C282" s="8">
        <f>C283</f>
        <v>300</v>
      </c>
      <c r="D282" s="8">
        <f>D283</f>
        <v>0</v>
      </c>
      <c r="E282" s="86">
        <f t="shared" si="37"/>
        <v>0</v>
      </c>
      <c r="F282" s="2"/>
    </row>
    <row r="283" spans="1:6" ht="25.5" hidden="1" outlineLevel="6" x14ac:dyDescent="0.25">
      <c r="A283" s="15" t="s">
        <v>115</v>
      </c>
      <c r="B283" s="17" t="s">
        <v>315</v>
      </c>
      <c r="C283" s="8">
        <f>'№ 4ведомственная'!F235</f>
        <v>300</v>
      </c>
      <c r="D283" s="8">
        <f>'№ 4ведомственная'!G235</f>
        <v>0</v>
      </c>
      <c r="E283" s="86">
        <f t="shared" si="37"/>
        <v>0</v>
      </c>
      <c r="F283" s="2"/>
    </row>
    <row r="284" spans="1:6" ht="51" hidden="1" outlineLevel="5" x14ac:dyDescent="0.25">
      <c r="A284" s="15" t="s">
        <v>115</v>
      </c>
      <c r="B284" s="17" t="s">
        <v>424</v>
      </c>
      <c r="C284" s="8" t="e">
        <f>C285</f>
        <v>#REF!</v>
      </c>
      <c r="D284" s="8" t="e">
        <f>D285</f>
        <v>#REF!</v>
      </c>
      <c r="E284" s="86" t="e">
        <f t="shared" si="37"/>
        <v>#REF!</v>
      </c>
      <c r="F284" s="2"/>
    </row>
    <row r="285" spans="1:6" hidden="1" outlineLevel="6" x14ac:dyDescent="0.25">
      <c r="A285" s="15" t="s">
        <v>115</v>
      </c>
      <c r="B285" s="17" t="s">
        <v>316</v>
      </c>
      <c r="C285" s="8" t="e">
        <f>'№ 4ведомственная'!#REF!</f>
        <v>#REF!</v>
      </c>
      <c r="D285" s="8" t="e">
        <f>'№ 4ведомственная'!#REF!</f>
        <v>#REF!</v>
      </c>
      <c r="E285" s="86" t="e">
        <f t="shared" si="37"/>
        <v>#REF!</v>
      </c>
      <c r="F285" s="2"/>
    </row>
    <row r="286" spans="1:6" hidden="1" outlineLevel="5" x14ac:dyDescent="0.25">
      <c r="A286" s="15" t="s">
        <v>115</v>
      </c>
      <c r="B286" s="17" t="s">
        <v>425</v>
      </c>
      <c r="C286" s="8">
        <f>C287</f>
        <v>250</v>
      </c>
      <c r="D286" s="8">
        <f>D287</f>
        <v>250</v>
      </c>
      <c r="E286" s="86">
        <f t="shared" si="37"/>
        <v>100</v>
      </c>
      <c r="F286" s="2"/>
    </row>
    <row r="287" spans="1:6" ht="25.5" hidden="1" outlineLevel="6" x14ac:dyDescent="0.25">
      <c r="A287" s="15" t="s">
        <v>115</v>
      </c>
      <c r="B287" s="17" t="s">
        <v>315</v>
      </c>
      <c r="C287" s="8">
        <f>'№ 4ведомственная'!F237</f>
        <v>250</v>
      </c>
      <c r="D287" s="8">
        <f>'№ 4ведомственная'!G237</f>
        <v>250</v>
      </c>
      <c r="E287" s="86">
        <f t="shared" si="37"/>
        <v>100</v>
      </c>
      <c r="F287" s="2"/>
    </row>
    <row r="288" spans="1:6" ht="38.25" hidden="1" outlineLevel="5" x14ac:dyDescent="0.25">
      <c r="A288" s="15" t="s">
        <v>115</v>
      </c>
      <c r="B288" s="17" t="s">
        <v>426</v>
      </c>
      <c r="C288" s="8">
        <f>C289</f>
        <v>1000</v>
      </c>
      <c r="D288" s="8">
        <f>D289</f>
        <v>49.6</v>
      </c>
      <c r="E288" s="86">
        <f t="shared" si="37"/>
        <v>4.96</v>
      </c>
      <c r="F288" s="2"/>
    </row>
    <row r="289" spans="1:6" ht="25.5" hidden="1" outlineLevel="6" x14ac:dyDescent="0.25">
      <c r="A289" s="15" t="s">
        <v>115</v>
      </c>
      <c r="B289" s="17" t="s">
        <v>315</v>
      </c>
      <c r="C289" s="8">
        <f>'№ 4ведомственная'!F239</f>
        <v>1000</v>
      </c>
      <c r="D289" s="8">
        <f>'№ 4ведомственная'!G239</f>
        <v>49.6</v>
      </c>
      <c r="E289" s="86">
        <f t="shared" si="37"/>
        <v>4.96</v>
      </c>
      <c r="F289" s="2"/>
    </row>
    <row r="290" spans="1:6" hidden="1" outlineLevel="5" x14ac:dyDescent="0.25">
      <c r="A290" s="15" t="s">
        <v>115</v>
      </c>
      <c r="B290" s="17" t="s">
        <v>427</v>
      </c>
      <c r="C290" s="8">
        <f>C291</f>
        <v>350</v>
      </c>
      <c r="D290" s="8">
        <f>D291</f>
        <v>0</v>
      </c>
      <c r="E290" s="86">
        <f t="shared" si="37"/>
        <v>0</v>
      </c>
      <c r="F290" s="2"/>
    </row>
    <row r="291" spans="1:6" ht="25.5" hidden="1" outlineLevel="6" x14ac:dyDescent="0.25">
      <c r="A291" s="15" t="s">
        <v>115</v>
      </c>
      <c r="B291" s="17" t="s">
        <v>315</v>
      </c>
      <c r="C291" s="8">
        <f>'№ 4ведомственная'!F241</f>
        <v>350</v>
      </c>
      <c r="D291" s="8">
        <f>'№ 4ведомственная'!G241</f>
        <v>0</v>
      </c>
      <c r="E291" s="86">
        <f t="shared" si="37"/>
        <v>0</v>
      </c>
      <c r="F291" s="2"/>
    </row>
    <row r="292" spans="1:6" ht="25.5" hidden="1" outlineLevel="4" x14ac:dyDescent="0.25">
      <c r="A292" s="15" t="s">
        <v>115</v>
      </c>
      <c r="B292" s="17" t="s">
        <v>396</v>
      </c>
      <c r="C292" s="8" t="e">
        <f>C293+C295+C297</f>
        <v>#REF!</v>
      </c>
      <c r="D292" s="8" t="e">
        <f>D293+D295+D297</f>
        <v>#REF!</v>
      </c>
      <c r="E292" s="86" t="e">
        <f t="shared" si="37"/>
        <v>#REF!</v>
      </c>
      <c r="F292" s="2"/>
    </row>
    <row r="293" spans="1:6" ht="76.5" hidden="1" outlineLevel="5" x14ac:dyDescent="0.25">
      <c r="A293" s="15" t="s">
        <v>115</v>
      </c>
      <c r="B293" s="17" t="s">
        <v>428</v>
      </c>
      <c r="C293" s="8">
        <f>C294</f>
        <v>0</v>
      </c>
      <c r="D293" s="8">
        <f>D294</f>
        <v>0</v>
      </c>
      <c r="E293" s="86" t="e">
        <f t="shared" si="37"/>
        <v>#DIV/0!</v>
      </c>
      <c r="F293" s="2"/>
    </row>
    <row r="294" spans="1:6" ht="25.5" hidden="1" outlineLevel="6" x14ac:dyDescent="0.25">
      <c r="A294" s="15" t="s">
        <v>115</v>
      </c>
      <c r="B294" s="17" t="s">
        <v>315</v>
      </c>
      <c r="C294" s="8">
        <f>'№ 4ведомственная'!F252</f>
        <v>0</v>
      </c>
      <c r="D294" s="8">
        <f>'№ 4ведомственная'!G252</f>
        <v>0</v>
      </c>
      <c r="E294" s="86" t="e">
        <f t="shared" si="37"/>
        <v>#DIV/0!</v>
      </c>
      <c r="F294" s="2"/>
    </row>
    <row r="295" spans="1:6" ht="63.75" hidden="1" outlineLevel="5" x14ac:dyDescent="0.25">
      <c r="A295" s="15" t="s">
        <v>115</v>
      </c>
      <c r="B295" s="17" t="s">
        <v>539</v>
      </c>
      <c r="C295" s="8" t="e">
        <f>C296</f>
        <v>#REF!</v>
      </c>
      <c r="D295" s="8" t="e">
        <f>D296</f>
        <v>#REF!</v>
      </c>
      <c r="E295" s="86" t="e">
        <f t="shared" si="37"/>
        <v>#REF!</v>
      </c>
      <c r="F295" s="2"/>
    </row>
    <row r="296" spans="1:6" ht="25.5" hidden="1" outlineLevel="6" x14ac:dyDescent="0.25">
      <c r="A296" s="15" t="s">
        <v>115</v>
      </c>
      <c r="B296" s="17" t="s">
        <v>315</v>
      </c>
      <c r="C296" s="8" t="e">
        <f>'№ 4ведомственная'!#REF!</f>
        <v>#REF!</v>
      </c>
      <c r="D296" s="8" t="e">
        <f>'№ 4ведомственная'!#REF!</f>
        <v>#REF!</v>
      </c>
      <c r="E296" s="86" t="e">
        <f t="shared" si="37"/>
        <v>#REF!</v>
      </c>
      <c r="F296" s="2"/>
    </row>
    <row r="297" spans="1:6" ht="63.75" hidden="1" outlineLevel="5" x14ac:dyDescent="0.25">
      <c r="A297" s="15" t="s">
        <v>115</v>
      </c>
      <c r="B297" s="17" t="s">
        <v>429</v>
      </c>
      <c r="C297" s="8" t="e">
        <f>C298</f>
        <v>#REF!</v>
      </c>
      <c r="D297" s="8" t="e">
        <f>D298</f>
        <v>#REF!</v>
      </c>
      <c r="E297" s="86" t="e">
        <f t="shared" si="37"/>
        <v>#REF!</v>
      </c>
      <c r="F297" s="2"/>
    </row>
    <row r="298" spans="1:6" ht="25.5" hidden="1" outlineLevel="6" x14ac:dyDescent="0.25">
      <c r="A298" s="15" t="s">
        <v>115</v>
      </c>
      <c r="B298" s="17" t="s">
        <v>315</v>
      </c>
      <c r="C298" s="8" t="e">
        <f>'№ 4ведомственная'!#REF!</f>
        <v>#REF!</v>
      </c>
      <c r="D298" s="8" t="e">
        <f>'№ 4ведомственная'!#REF!</f>
        <v>#REF!</v>
      </c>
      <c r="E298" s="86" t="e">
        <f t="shared" si="37"/>
        <v>#REF!</v>
      </c>
      <c r="F298" s="2"/>
    </row>
    <row r="299" spans="1:6" ht="38.25" hidden="1" outlineLevel="2" x14ac:dyDescent="0.25">
      <c r="A299" s="15" t="s">
        <v>115</v>
      </c>
      <c r="B299" s="17" t="s">
        <v>289</v>
      </c>
      <c r="C299" s="8">
        <f>C300</f>
        <v>13159.1</v>
      </c>
      <c r="D299" s="8">
        <f>D300</f>
        <v>7296.9000000000005</v>
      </c>
      <c r="E299" s="86">
        <f t="shared" si="37"/>
        <v>55.45136065536397</v>
      </c>
      <c r="F299" s="2"/>
    </row>
    <row r="300" spans="1:6" ht="25.5" hidden="1" outlineLevel="3" x14ac:dyDescent="0.25">
      <c r="A300" s="15" t="s">
        <v>115</v>
      </c>
      <c r="B300" s="17" t="s">
        <v>430</v>
      </c>
      <c r="C300" s="8">
        <f>C301+C304</f>
        <v>13159.1</v>
      </c>
      <c r="D300" s="8">
        <f>D301+D304</f>
        <v>7296.9000000000005</v>
      </c>
      <c r="E300" s="86">
        <f t="shared" si="37"/>
        <v>55.45136065536397</v>
      </c>
      <c r="F300" s="2"/>
    </row>
    <row r="301" spans="1:6" ht="25.5" hidden="1" outlineLevel="4" x14ac:dyDescent="0.25">
      <c r="A301" s="15" t="s">
        <v>115</v>
      </c>
      <c r="B301" s="17" t="s">
        <v>550</v>
      </c>
      <c r="C301" s="8">
        <f t="shared" ref="C301:D302" si="38">C302</f>
        <v>875</v>
      </c>
      <c r="D301" s="8">
        <f t="shared" si="38"/>
        <v>337.3</v>
      </c>
      <c r="E301" s="86">
        <f t="shared" si="37"/>
        <v>38.548571428571435</v>
      </c>
      <c r="F301" s="2"/>
    </row>
    <row r="302" spans="1:6" ht="51" hidden="1" outlineLevel="5" x14ac:dyDescent="0.25">
      <c r="A302" s="15" t="s">
        <v>115</v>
      </c>
      <c r="B302" s="17" t="s">
        <v>431</v>
      </c>
      <c r="C302" s="8">
        <f t="shared" si="38"/>
        <v>875</v>
      </c>
      <c r="D302" s="8">
        <f t="shared" si="38"/>
        <v>337.3</v>
      </c>
      <c r="E302" s="86">
        <f t="shared" si="37"/>
        <v>38.548571428571435</v>
      </c>
      <c r="F302" s="2"/>
    </row>
    <row r="303" spans="1:6" ht="25.5" hidden="1" outlineLevel="6" x14ac:dyDescent="0.25">
      <c r="A303" s="15" t="s">
        <v>115</v>
      </c>
      <c r="B303" s="17" t="s">
        <v>315</v>
      </c>
      <c r="C303" s="8">
        <f>'№ 4ведомственная'!F263</f>
        <v>875</v>
      </c>
      <c r="D303" s="8">
        <f>'№ 4ведомственная'!G263</f>
        <v>337.3</v>
      </c>
      <c r="E303" s="86">
        <f t="shared" si="37"/>
        <v>38.548571428571435</v>
      </c>
      <c r="F303" s="2"/>
    </row>
    <row r="304" spans="1:6" ht="38.25" hidden="1" outlineLevel="4" x14ac:dyDescent="0.25">
      <c r="A304" s="15" t="s">
        <v>115</v>
      </c>
      <c r="B304" s="17" t="s">
        <v>432</v>
      </c>
      <c r="C304" s="8">
        <f t="shared" ref="C304:D305" si="39">C305</f>
        <v>12284.1</v>
      </c>
      <c r="D304" s="8">
        <f t="shared" si="39"/>
        <v>6959.6</v>
      </c>
      <c r="E304" s="86">
        <f t="shared" si="37"/>
        <v>56.655351226382066</v>
      </c>
      <c r="F304" s="2"/>
    </row>
    <row r="305" spans="1:6" ht="38.25" hidden="1" outlineLevel="5" x14ac:dyDescent="0.25">
      <c r="A305" s="15" t="s">
        <v>115</v>
      </c>
      <c r="B305" s="17" t="s">
        <v>433</v>
      </c>
      <c r="C305" s="8">
        <f t="shared" si="39"/>
        <v>12284.1</v>
      </c>
      <c r="D305" s="8">
        <f t="shared" si="39"/>
        <v>6959.6</v>
      </c>
      <c r="E305" s="86">
        <f t="shared" si="37"/>
        <v>56.655351226382066</v>
      </c>
      <c r="F305" s="2"/>
    </row>
    <row r="306" spans="1:6" ht="25.5" hidden="1" outlineLevel="6" x14ac:dyDescent="0.25">
      <c r="A306" s="15" t="s">
        <v>115</v>
      </c>
      <c r="B306" s="17" t="s">
        <v>315</v>
      </c>
      <c r="C306" s="8">
        <f>'№ 4ведомственная'!F270</f>
        <v>12284.1</v>
      </c>
      <c r="D306" s="8">
        <f>'№ 4ведомственная'!G270</f>
        <v>6959.6</v>
      </c>
      <c r="E306" s="86">
        <f t="shared" si="37"/>
        <v>56.655351226382066</v>
      </c>
      <c r="F306" s="2"/>
    </row>
    <row r="307" spans="1:6" outlineLevel="1" collapsed="1" x14ac:dyDescent="0.25">
      <c r="A307" s="15" t="s">
        <v>131</v>
      </c>
      <c r="B307" s="17" t="s">
        <v>290</v>
      </c>
      <c r="C307" s="8">
        <f>'№ 4ведомственная'!F271</f>
        <v>26535.4</v>
      </c>
      <c r="D307" s="8">
        <f>'№ 4ведомственная'!G271</f>
        <v>11826.9</v>
      </c>
      <c r="E307" s="86">
        <f t="shared" si="37"/>
        <v>44.570272164730881</v>
      </c>
      <c r="F307" s="2"/>
    </row>
    <row r="308" spans="1:6" ht="51" hidden="1" outlineLevel="2" x14ac:dyDescent="0.25">
      <c r="A308" s="15" t="s">
        <v>131</v>
      </c>
      <c r="B308" s="17" t="s">
        <v>281</v>
      </c>
      <c r="C308" s="8">
        <f>C309</f>
        <v>18516.2</v>
      </c>
      <c r="D308" s="8">
        <f t="shared" ref="D308:D311" si="40">D309</f>
        <v>8700</v>
      </c>
      <c r="E308" s="85">
        <f t="shared" si="37"/>
        <v>46.985882632505586</v>
      </c>
      <c r="F308" s="2"/>
    </row>
    <row r="309" spans="1:6" ht="25.5" hidden="1" outlineLevel="3" x14ac:dyDescent="0.25">
      <c r="A309" s="15" t="s">
        <v>131</v>
      </c>
      <c r="B309" s="17" t="s">
        <v>400</v>
      </c>
      <c r="C309" s="8">
        <f>C310</f>
        <v>18516.2</v>
      </c>
      <c r="D309" s="8">
        <f t="shared" si="40"/>
        <v>8700</v>
      </c>
      <c r="E309" s="85">
        <f t="shared" si="37"/>
        <v>46.985882632505586</v>
      </c>
      <c r="F309" s="2"/>
    </row>
    <row r="310" spans="1:6" ht="25.5" hidden="1" outlineLevel="4" x14ac:dyDescent="0.25">
      <c r="A310" s="15" t="s">
        <v>131</v>
      </c>
      <c r="B310" s="17" t="s">
        <v>412</v>
      </c>
      <c r="C310" s="8">
        <f>C311</f>
        <v>18516.2</v>
      </c>
      <c r="D310" s="8">
        <f t="shared" si="40"/>
        <v>8700</v>
      </c>
      <c r="E310" s="85">
        <f t="shared" si="37"/>
        <v>46.985882632505586</v>
      </c>
      <c r="F310" s="2"/>
    </row>
    <row r="311" spans="1:6" ht="25.5" hidden="1" outlineLevel="5" x14ac:dyDescent="0.25">
      <c r="A311" s="15" t="s">
        <v>131</v>
      </c>
      <c r="B311" s="17" t="s">
        <v>434</v>
      </c>
      <c r="C311" s="8">
        <f>C312</f>
        <v>18516.2</v>
      </c>
      <c r="D311" s="8">
        <f t="shared" si="40"/>
        <v>8700</v>
      </c>
      <c r="E311" s="85">
        <f t="shared" si="37"/>
        <v>46.985882632505586</v>
      </c>
      <c r="F311" s="2"/>
    </row>
    <row r="312" spans="1:6" ht="25.5" hidden="1" outlineLevel="6" x14ac:dyDescent="0.25">
      <c r="A312" s="15" t="s">
        <v>131</v>
      </c>
      <c r="B312" s="17" t="s">
        <v>341</v>
      </c>
      <c r="C312" s="8">
        <f>'№ 4ведомственная'!F276</f>
        <v>18516.2</v>
      </c>
      <c r="D312" s="8">
        <f>'№ 4ведомственная'!G276</f>
        <v>8700</v>
      </c>
      <c r="E312" s="85">
        <f t="shared" si="37"/>
        <v>46.985882632505586</v>
      </c>
      <c r="F312" s="2"/>
    </row>
    <row r="313" spans="1:6" s="26" customFormat="1" collapsed="1" x14ac:dyDescent="0.25">
      <c r="A313" s="19" t="s">
        <v>168</v>
      </c>
      <c r="B313" s="20" t="s">
        <v>267</v>
      </c>
      <c r="C313" s="7">
        <f>C314+C326+C352+C363+C373+C403</f>
        <v>374350.2</v>
      </c>
      <c r="D313" s="7">
        <f>D314+D326+D352+D363+D373+D403</f>
        <v>184193.4</v>
      </c>
      <c r="E313" s="85">
        <f t="shared" si="37"/>
        <v>49.203499824495886</v>
      </c>
      <c r="F313" s="4"/>
    </row>
    <row r="314" spans="1:6" outlineLevel="1" x14ac:dyDescent="0.25">
      <c r="A314" s="15" t="s">
        <v>169</v>
      </c>
      <c r="B314" s="17" t="s">
        <v>299</v>
      </c>
      <c r="C314" s="8">
        <f>'№ 4ведомственная'!F347</f>
        <v>120239.4</v>
      </c>
      <c r="D314" s="8">
        <f>'№ 4ведомственная'!G347</f>
        <v>52081.200000000004</v>
      </c>
      <c r="E314" s="86">
        <f t="shared" si="37"/>
        <v>43.314587398140716</v>
      </c>
      <c r="F314" s="2"/>
    </row>
    <row r="315" spans="1:6" ht="38.25" hidden="1" outlineLevel="2" x14ac:dyDescent="0.25">
      <c r="A315" s="15" t="s">
        <v>169</v>
      </c>
      <c r="B315" s="17" t="s">
        <v>300</v>
      </c>
      <c r="C315" s="8">
        <f t="shared" ref="C315:D316" si="41">C316</f>
        <v>115090</v>
      </c>
      <c r="D315" s="8">
        <f t="shared" si="41"/>
        <v>52030.9</v>
      </c>
      <c r="E315" s="86">
        <f t="shared" si="37"/>
        <v>45.208880006951084</v>
      </c>
      <c r="F315" s="2"/>
    </row>
    <row r="316" spans="1:6" ht="25.5" hidden="1" outlineLevel="3" x14ac:dyDescent="0.25">
      <c r="A316" s="15" t="s">
        <v>169</v>
      </c>
      <c r="B316" s="17" t="s">
        <v>455</v>
      </c>
      <c r="C316" s="8">
        <f t="shared" si="41"/>
        <v>115090</v>
      </c>
      <c r="D316" s="8">
        <f t="shared" si="41"/>
        <v>52030.9</v>
      </c>
      <c r="E316" s="86">
        <f t="shared" si="37"/>
        <v>45.208880006951084</v>
      </c>
      <c r="F316" s="2"/>
    </row>
    <row r="317" spans="1:6" ht="25.5" hidden="1" outlineLevel="4" x14ac:dyDescent="0.25">
      <c r="A317" s="15" t="s">
        <v>169</v>
      </c>
      <c r="B317" s="17" t="s">
        <v>456</v>
      </c>
      <c r="C317" s="8">
        <f>C318+C320+C322+C324</f>
        <v>115090</v>
      </c>
      <c r="D317" s="8">
        <f>D318+D320+D322+D324</f>
        <v>52030.9</v>
      </c>
      <c r="E317" s="86">
        <f t="shared" si="37"/>
        <v>45.208880006951084</v>
      </c>
      <c r="F317" s="2"/>
    </row>
    <row r="318" spans="1:6" ht="51" hidden="1" outlineLevel="5" x14ac:dyDescent="0.25">
      <c r="A318" s="15" t="s">
        <v>169</v>
      </c>
      <c r="B318" s="17" t="s">
        <v>457</v>
      </c>
      <c r="C318" s="8">
        <f>C319</f>
        <v>54090.2</v>
      </c>
      <c r="D318" s="8">
        <f>D319</f>
        <v>24051.3</v>
      </c>
      <c r="E318" s="86">
        <f t="shared" si="37"/>
        <v>44.465171140058644</v>
      </c>
      <c r="F318" s="2"/>
    </row>
    <row r="319" spans="1:6" ht="25.5" hidden="1" outlineLevel="6" x14ac:dyDescent="0.25">
      <c r="A319" s="15" t="s">
        <v>169</v>
      </c>
      <c r="B319" s="17" t="s">
        <v>341</v>
      </c>
      <c r="C319" s="8">
        <f>'№ 4ведомственная'!F354</f>
        <v>54090.2</v>
      </c>
      <c r="D319" s="8">
        <f>'№ 4ведомственная'!G354</f>
        <v>24051.3</v>
      </c>
      <c r="E319" s="86">
        <f t="shared" si="37"/>
        <v>44.465171140058644</v>
      </c>
      <c r="F319" s="2"/>
    </row>
    <row r="320" spans="1:6" ht="51" hidden="1" outlineLevel="5" x14ac:dyDescent="0.25">
      <c r="A320" s="31" t="s">
        <v>169</v>
      </c>
      <c r="B320" s="32" t="s">
        <v>458</v>
      </c>
      <c r="C320" s="33">
        <f>C321</f>
        <v>57322</v>
      </c>
      <c r="D320" s="33">
        <f>D321</f>
        <v>26969</v>
      </c>
      <c r="E320" s="86">
        <f t="shared" si="37"/>
        <v>47.048253724573463</v>
      </c>
      <c r="F320" s="2"/>
    </row>
    <row r="321" spans="1:6" ht="25.5" hidden="1" outlineLevel="6" x14ac:dyDescent="0.25">
      <c r="A321" s="15" t="s">
        <v>169</v>
      </c>
      <c r="B321" s="17" t="s">
        <v>341</v>
      </c>
      <c r="C321" s="8">
        <f>'№ 4ведомственная'!F360</f>
        <v>57322</v>
      </c>
      <c r="D321" s="8">
        <f>'№ 4ведомственная'!G360</f>
        <v>26969</v>
      </c>
      <c r="E321" s="86">
        <f t="shared" si="37"/>
        <v>47.048253724573463</v>
      </c>
      <c r="F321" s="2"/>
    </row>
    <row r="322" spans="1:6" ht="25.5" hidden="1" outlineLevel="5" x14ac:dyDescent="0.25">
      <c r="A322" s="15" t="s">
        <v>169</v>
      </c>
      <c r="B322" s="17" t="s">
        <v>459</v>
      </c>
      <c r="C322" s="8">
        <f>C323</f>
        <v>2253.3000000000002</v>
      </c>
      <c r="D322" s="8">
        <f>D323</f>
        <v>555.70000000000005</v>
      </c>
      <c r="E322" s="86">
        <f t="shared" si="37"/>
        <v>24.661607420228108</v>
      </c>
      <c r="F322" s="2"/>
    </row>
    <row r="323" spans="1:6" ht="25.5" hidden="1" outlineLevel="6" x14ac:dyDescent="0.25">
      <c r="A323" s="15" t="s">
        <v>169</v>
      </c>
      <c r="B323" s="17" t="s">
        <v>341</v>
      </c>
      <c r="C323" s="8">
        <f>'№ 4ведомственная'!F362</f>
        <v>2253.3000000000002</v>
      </c>
      <c r="D323" s="8">
        <f>'№ 4ведомственная'!G362</f>
        <v>555.70000000000005</v>
      </c>
      <c r="E323" s="86">
        <f t="shared" si="37"/>
        <v>24.661607420228108</v>
      </c>
      <c r="F323" s="2"/>
    </row>
    <row r="324" spans="1:6" ht="25.5" hidden="1" outlineLevel="5" x14ac:dyDescent="0.25">
      <c r="A324" s="15" t="s">
        <v>169</v>
      </c>
      <c r="B324" s="17" t="s">
        <v>460</v>
      </c>
      <c r="C324" s="30">
        <f>C325</f>
        <v>1424.5</v>
      </c>
      <c r="D324" s="30">
        <f>D325</f>
        <v>454.9</v>
      </c>
      <c r="E324" s="86">
        <f t="shared" si="37"/>
        <v>31.934011934011931</v>
      </c>
      <c r="F324" s="2"/>
    </row>
    <row r="325" spans="1:6" ht="25.5" hidden="1" outlineLevel="6" x14ac:dyDescent="0.25">
      <c r="A325" s="28" t="s">
        <v>169</v>
      </c>
      <c r="B325" s="29" t="s">
        <v>341</v>
      </c>
      <c r="C325" s="30">
        <f>'№ 4ведомственная'!F366</f>
        <v>1424.5</v>
      </c>
      <c r="D325" s="30">
        <f>'№ 4ведомственная'!G366</f>
        <v>454.9</v>
      </c>
      <c r="E325" s="86">
        <f t="shared" si="37"/>
        <v>31.934011934011931</v>
      </c>
      <c r="F325" s="2"/>
    </row>
    <row r="326" spans="1:6" outlineLevel="1" collapsed="1" x14ac:dyDescent="0.25">
      <c r="A326" s="39" t="s">
        <v>177</v>
      </c>
      <c r="B326" s="40" t="s">
        <v>301</v>
      </c>
      <c r="C326" s="18">
        <f>'№ 4ведомственная'!F367</f>
        <v>218145.10000000003</v>
      </c>
      <c r="D326" s="18">
        <f>'№ 4ведомственная'!G367</f>
        <v>112383.59999999999</v>
      </c>
      <c r="E326" s="86">
        <f t="shared" si="37"/>
        <v>51.517820019794144</v>
      </c>
      <c r="F326" s="2"/>
    </row>
    <row r="327" spans="1:6" ht="38.25" hidden="1" outlineLevel="2" x14ac:dyDescent="0.25">
      <c r="A327" s="31" t="s">
        <v>177</v>
      </c>
      <c r="B327" s="32" t="s">
        <v>300</v>
      </c>
      <c r="C327" s="33" t="e">
        <f>C328</f>
        <v>#REF!</v>
      </c>
      <c r="D327" s="33" t="e">
        <f>D328</f>
        <v>#REF!</v>
      </c>
      <c r="E327" s="86" t="e">
        <f t="shared" si="37"/>
        <v>#REF!</v>
      </c>
      <c r="F327" s="2"/>
    </row>
    <row r="328" spans="1:6" ht="25.5" hidden="1" outlineLevel="3" x14ac:dyDescent="0.25">
      <c r="A328" s="15" t="s">
        <v>177</v>
      </c>
      <c r="B328" s="17" t="s">
        <v>461</v>
      </c>
      <c r="C328" s="8" t="e">
        <f>C329+C338</f>
        <v>#REF!</v>
      </c>
      <c r="D328" s="8" t="e">
        <f>D329+D338</f>
        <v>#REF!</v>
      </c>
      <c r="E328" s="86" t="e">
        <f t="shared" si="37"/>
        <v>#REF!</v>
      </c>
      <c r="F328" s="2"/>
    </row>
    <row r="329" spans="1:6" ht="38.25" hidden="1" outlineLevel="4" x14ac:dyDescent="0.25">
      <c r="A329" s="15" t="s">
        <v>177</v>
      </c>
      <c r="B329" s="17" t="s">
        <v>462</v>
      </c>
      <c r="C329" s="8" t="e">
        <f>C330+C332+C334+C336</f>
        <v>#REF!</v>
      </c>
      <c r="D329" s="8" t="e">
        <f>D330+D332+D334+D336</f>
        <v>#REF!</v>
      </c>
      <c r="E329" s="86" t="e">
        <f t="shared" si="37"/>
        <v>#REF!</v>
      </c>
      <c r="F329" s="2"/>
    </row>
    <row r="330" spans="1:6" ht="51" hidden="1" outlineLevel="5" x14ac:dyDescent="0.25">
      <c r="A330" s="15" t="s">
        <v>177</v>
      </c>
      <c r="B330" s="17" t="s">
        <v>463</v>
      </c>
      <c r="C330" s="8">
        <f>C331</f>
        <v>126273.8</v>
      </c>
      <c r="D330" s="8">
        <f>D331</f>
        <v>68850.2</v>
      </c>
      <c r="E330" s="86">
        <f t="shared" si="37"/>
        <v>54.524533196910205</v>
      </c>
      <c r="F330" s="2"/>
    </row>
    <row r="331" spans="1:6" ht="25.5" hidden="1" outlineLevel="6" x14ac:dyDescent="0.25">
      <c r="A331" s="15" t="s">
        <v>177</v>
      </c>
      <c r="B331" s="17" t="s">
        <v>341</v>
      </c>
      <c r="C331" s="8">
        <f>'№ 4ведомственная'!F374</f>
        <v>126273.8</v>
      </c>
      <c r="D331" s="8">
        <f>'№ 4ведомственная'!G374</f>
        <v>68850.2</v>
      </c>
      <c r="E331" s="86">
        <f t="shared" si="37"/>
        <v>54.524533196910205</v>
      </c>
      <c r="F331" s="2"/>
    </row>
    <row r="332" spans="1:6" ht="51" hidden="1" outlineLevel="5" x14ac:dyDescent="0.25">
      <c r="A332" s="31" t="s">
        <v>177</v>
      </c>
      <c r="B332" s="32" t="s">
        <v>464</v>
      </c>
      <c r="C332" s="33">
        <f>C333</f>
        <v>44468.599999999991</v>
      </c>
      <c r="D332" s="33">
        <f>D333</f>
        <v>24554.7</v>
      </c>
      <c r="E332" s="86">
        <f t="shared" si="37"/>
        <v>55.218063982225672</v>
      </c>
      <c r="F332" s="2"/>
    </row>
    <row r="333" spans="1:6" ht="25.5" hidden="1" outlineLevel="6" x14ac:dyDescent="0.25">
      <c r="A333" s="15" t="s">
        <v>177</v>
      </c>
      <c r="B333" s="17" t="s">
        <v>341</v>
      </c>
      <c r="C333" s="8">
        <f>'№ 4ведомственная'!F378</f>
        <v>44468.599999999991</v>
      </c>
      <c r="D333" s="8">
        <f>'№ 4ведомственная'!G378</f>
        <v>24554.7</v>
      </c>
      <c r="E333" s="86">
        <f t="shared" si="37"/>
        <v>55.218063982225672</v>
      </c>
      <c r="F333" s="2"/>
    </row>
    <row r="334" spans="1:6" ht="25.5" hidden="1" outlineLevel="5" x14ac:dyDescent="0.25">
      <c r="A334" s="15" t="s">
        <v>177</v>
      </c>
      <c r="B334" s="17" t="s">
        <v>465</v>
      </c>
      <c r="C334" s="8" t="e">
        <f>C335</f>
        <v>#REF!</v>
      </c>
      <c r="D334" s="8" t="e">
        <f>D335</f>
        <v>#REF!</v>
      </c>
      <c r="E334" s="86" t="e">
        <f t="shared" si="37"/>
        <v>#REF!</v>
      </c>
      <c r="F334" s="2"/>
    </row>
    <row r="335" spans="1:6" ht="25.5" hidden="1" outlineLevel="6" x14ac:dyDescent="0.25">
      <c r="A335" s="15" t="s">
        <v>177</v>
      </c>
      <c r="B335" s="17" t="s">
        <v>341</v>
      </c>
      <c r="C335" s="8" t="e">
        <f>'№ 4ведомственная'!#REF!</f>
        <v>#REF!</v>
      </c>
      <c r="D335" s="8" t="e">
        <f>'№ 4ведомственная'!#REF!</f>
        <v>#REF!</v>
      </c>
      <c r="E335" s="86" t="e">
        <f t="shared" si="37"/>
        <v>#REF!</v>
      </c>
      <c r="F335" s="2"/>
    </row>
    <row r="336" spans="1:6" ht="25.5" hidden="1" outlineLevel="5" x14ac:dyDescent="0.25">
      <c r="A336" s="15" t="s">
        <v>177</v>
      </c>
      <c r="B336" s="17" t="s">
        <v>466</v>
      </c>
      <c r="C336" s="8">
        <f>C337</f>
        <v>3029.7</v>
      </c>
      <c r="D336" s="8">
        <f>D337</f>
        <v>2204.9</v>
      </c>
      <c r="E336" s="86">
        <f t="shared" ref="E336:E399" si="42">D336/C336*100</f>
        <v>72.776182460309613</v>
      </c>
      <c r="F336" s="2"/>
    </row>
    <row r="337" spans="1:6" ht="25.5" hidden="1" outlineLevel="6" x14ac:dyDescent="0.25">
      <c r="A337" s="15" t="s">
        <v>177</v>
      </c>
      <c r="B337" s="17" t="s">
        <v>341</v>
      </c>
      <c r="C337" s="8">
        <f>'№ 4ведомственная'!F394</f>
        <v>3029.7</v>
      </c>
      <c r="D337" s="8">
        <f>'№ 4ведомственная'!G394</f>
        <v>2204.9</v>
      </c>
      <c r="E337" s="86">
        <f t="shared" si="42"/>
        <v>72.776182460309613</v>
      </c>
      <c r="F337" s="2"/>
    </row>
    <row r="338" spans="1:6" hidden="1" outlineLevel="4" x14ac:dyDescent="0.25">
      <c r="A338" s="31" t="s">
        <v>177</v>
      </c>
      <c r="B338" s="32" t="s">
        <v>467</v>
      </c>
      <c r="C338" s="33">
        <f>C339+C341</f>
        <v>9303.5</v>
      </c>
      <c r="D338" s="33">
        <f>D339+D341</f>
        <v>4732.3</v>
      </c>
      <c r="E338" s="86">
        <f t="shared" si="42"/>
        <v>50.865803192346974</v>
      </c>
      <c r="F338" s="2"/>
    </row>
    <row r="339" spans="1:6" ht="25.5" hidden="1" outlineLevel="5" x14ac:dyDescent="0.25">
      <c r="A339" s="15" t="s">
        <v>177</v>
      </c>
      <c r="B339" s="17" t="s">
        <v>468</v>
      </c>
      <c r="C339" s="8">
        <f>C340</f>
        <v>4503.5</v>
      </c>
      <c r="D339" s="8">
        <f>D340</f>
        <v>2074.8000000000002</v>
      </c>
      <c r="E339" s="86">
        <f t="shared" si="42"/>
        <v>46.070833795936501</v>
      </c>
      <c r="F339" s="2"/>
    </row>
    <row r="340" spans="1:6" ht="25.5" hidden="1" outlineLevel="6" x14ac:dyDescent="0.25">
      <c r="A340" s="15" t="s">
        <v>177</v>
      </c>
      <c r="B340" s="17" t="s">
        <v>341</v>
      </c>
      <c r="C340" s="8">
        <f>'№ 4ведомственная'!F401</f>
        <v>4503.5</v>
      </c>
      <c r="D340" s="8">
        <f>'№ 4ведомственная'!G401</f>
        <v>2074.8000000000002</v>
      </c>
      <c r="E340" s="86">
        <f t="shared" si="42"/>
        <v>46.070833795936501</v>
      </c>
      <c r="F340" s="2"/>
    </row>
    <row r="341" spans="1:6" ht="25.5" hidden="1" outlineLevel="5" x14ac:dyDescent="0.25">
      <c r="A341" s="15" t="s">
        <v>177</v>
      </c>
      <c r="B341" s="17" t="s">
        <v>469</v>
      </c>
      <c r="C341" s="8">
        <f>C342</f>
        <v>4800</v>
      </c>
      <c r="D341" s="8">
        <f>D342</f>
        <v>2657.5</v>
      </c>
      <c r="E341" s="86">
        <f t="shared" si="42"/>
        <v>55.364583333333329</v>
      </c>
      <c r="F341" s="2"/>
    </row>
    <row r="342" spans="1:6" ht="25.5" hidden="1" outlineLevel="6" x14ac:dyDescent="0.25">
      <c r="A342" s="15" t="s">
        <v>177</v>
      </c>
      <c r="B342" s="17" t="s">
        <v>341</v>
      </c>
      <c r="C342" s="8">
        <f>'№ 4ведомственная'!F403</f>
        <v>4800</v>
      </c>
      <c r="D342" s="8">
        <f>'№ 4ведомственная'!G403</f>
        <v>2657.5</v>
      </c>
      <c r="E342" s="86">
        <f t="shared" si="42"/>
        <v>55.364583333333329</v>
      </c>
      <c r="F342" s="2"/>
    </row>
    <row r="343" spans="1:6" ht="38.25" hidden="1" outlineLevel="2" x14ac:dyDescent="0.25">
      <c r="A343" s="15" t="s">
        <v>177</v>
      </c>
      <c r="B343" s="17" t="s">
        <v>278</v>
      </c>
      <c r="C343" s="8">
        <f>C344+C348</f>
        <v>200</v>
      </c>
      <c r="D343" s="8">
        <f>D344+D348</f>
        <v>93</v>
      </c>
      <c r="E343" s="86">
        <f t="shared" si="42"/>
        <v>46.5</v>
      </c>
      <c r="F343" s="2"/>
    </row>
    <row r="344" spans="1:6" ht="25.5" hidden="1" outlineLevel="3" x14ac:dyDescent="0.25">
      <c r="A344" s="15" t="s">
        <v>177</v>
      </c>
      <c r="B344" s="17" t="s">
        <v>470</v>
      </c>
      <c r="C344" s="8">
        <f>C345</f>
        <v>150</v>
      </c>
      <c r="D344" s="8">
        <f t="shared" ref="D344:D346" si="43">D345</f>
        <v>93</v>
      </c>
      <c r="E344" s="86">
        <f t="shared" si="42"/>
        <v>62</v>
      </c>
      <c r="F344" s="2"/>
    </row>
    <row r="345" spans="1:6" ht="51" hidden="1" outlineLevel="4" x14ac:dyDescent="0.25">
      <c r="A345" s="15" t="s">
        <v>177</v>
      </c>
      <c r="B345" s="17" t="s">
        <v>471</v>
      </c>
      <c r="C345" s="8">
        <f>C346</f>
        <v>150</v>
      </c>
      <c r="D345" s="8">
        <f t="shared" si="43"/>
        <v>93</v>
      </c>
      <c r="E345" s="86">
        <f t="shared" si="42"/>
        <v>62</v>
      </c>
      <c r="F345" s="2"/>
    </row>
    <row r="346" spans="1:6" hidden="1" outlineLevel="5" x14ac:dyDescent="0.25">
      <c r="A346" s="15" t="s">
        <v>177</v>
      </c>
      <c r="B346" s="17" t="s">
        <v>472</v>
      </c>
      <c r="C346" s="8">
        <f>C347</f>
        <v>150</v>
      </c>
      <c r="D346" s="8">
        <f t="shared" si="43"/>
        <v>93</v>
      </c>
      <c r="E346" s="86">
        <f t="shared" si="42"/>
        <v>62</v>
      </c>
      <c r="F346" s="2"/>
    </row>
    <row r="347" spans="1:6" ht="25.5" hidden="1" outlineLevel="6" x14ac:dyDescent="0.25">
      <c r="A347" s="15" t="s">
        <v>177</v>
      </c>
      <c r="B347" s="17" t="s">
        <v>341</v>
      </c>
      <c r="C347" s="8">
        <f>'№ 4ведомственная'!F411</f>
        <v>150</v>
      </c>
      <c r="D347" s="8">
        <f>'№ 4ведомственная'!G411</f>
        <v>93</v>
      </c>
      <c r="E347" s="86">
        <f t="shared" si="42"/>
        <v>62</v>
      </c>
      <c r="F347" s="2"/>
    </row>
    <row r="348" spans="1:6" ht="51" hidden="1" outlineLevel="3" x14ac:dyDescent="0.25">
      <c r="A348" s="15" t="s">
        <v>177</v>
      </c>
      <c r="B348" s="17" t="s">
        <v>473</v>
      </c>
      <c r="C348" s="8">
        <f>C349</f>
        <v>50</v>
      </c>
      <c r="D348" s="8">
        <f t="shared" ref="D348:D350" si="44">D349</f>
        <v>0</v>
      </c>
      <c r="E348" s="86">
        <f t="shared" si="42"/>
        <v>0</v>
      </c>
      <c r="F348" s="2"/>
    </row>
    <row r="349" spans="1:6" ht="25.5" hidden="1" outlineLevel="4" x14ac:dyDescent="0.25">
      <c r="A349" s="15" t="s">
        <v>177</v>
      </c>
      <c r="B349" s="17" t="s">
        <v>474</v>
      </c>
      <c r="C349" s="8">
        <f>C350</f>
        <v>50</v>
      </c>
      <c r="D349" s="8">
        <f t="shared" si="44"/>
        <v>0</v>
      </c>
      <c r="E349" s="86">
        <f t="shared" si="42"/>
        <v>0</v>
      </c>
      <c r="F349" s="2"/>
    </row>
    <row r="350" spans="1:6" ht="25.5" hidden="1" outlineLevel="5" x14ac:dyDescent="0.25">
      <c r="A350" s="15" t="s">
        <v>177</v>
      </c>
      <c r="B350" s="17" t="s">
        <v>475</v>
      </c>
      <c r="C350" s="8">
        <f>C351</f>
        <v>50</v>
      </c>
      <c r="D350" s="8">
        <f t="shared" si="44"/>
        <v>0</v>
      </c>
      <c r="E350" s="86">
        <f t="shared" si="42"/>
        <v>0</v>
      </c>
      <c r="F350" s="2"/>
    </row>
    <row r="351" spans="1:6" ht="25.5" hidden="1" outlineLevel="6" x14ac:dyDescent="0.25">
      <c r="A351" s="15" t="s">
        <v>177</v>
      </c>
      <c r="B351" s="17" t="s">
        <v>341</v>
      </c>
      <c r="C351" s="8">
        <f>'№ 4ведомственная'!F415</f>
        <v>50</v>
      </c>
      <c r="D351" s="8">
        <f>'№ 4ведомственная'!G415</f>
        <v>0</v>
      </c>
      <c r="E351" s="86">
        <f t="shared" si="42"/>
        <v>0</v>
      </c>
      <c r="F351" s="2"/>
    </row>
    <row r="352" spans="1:6" outlineLevel="1" collapsed="1" x14ac:dyDescent="0.25">
      <c r="A352" s="15" t="s">
        <v>192</v>
      </c>
      <c r="B352" s="17" t="s">
        <v>302</v>
      </c>
      <c r="C352" s="8">
        <f>'№ 4ведомственная'!F416+'№ 4ведомственная'!F502</f>
        <v>25242.9</v>
      </c>
      <c r="D352" s="8">
        <f>'№ 4ведомственная'!G416+'№ 4ведомственная'!G502</f>
        <v>14161.400000000001</v>
      </c>
      <c r="E352" s="86">
        <f t="shared" si="42"/>
        <v>56.100527276976898</v>
      </c>
      <c r="F352" s="2"/>
    </row>
    <row r="353" spans="1:6" ht="38.25" hidden="1" outlineLevel="2" x14ac:dyDescent="0.25">
      <c r="A353" s="15" t="s">
        <v>192</v>
      </c>
      <c r="B353" s="17" t="s">
        <v>300</v>
      </c>
      <c r="C353" s="8">
        <f>C354</f>
        <v>15662.400000000001</v>
      </c>
      <c r="D353" s="8">
        <f t="shared" ref="D353:D356" si="45">D354</f>
        <v>7620.4</v>
      </c>
      <c r="E353" s="86">
        <f t="shared" si="42"/>
        <v>48.65410154254775</v>
      </c>
      <c r="F353" s="2"/>
    </row>
    <row r="354" spans="1:6" ht="25.5" hidden="1" outlineLevel="3" x14ac:dyDescent="0.25">
      <c r="A354" s="15" t="s">
        <v>192</v>
      </c>
      <c r="B354" s="17" t="s">
        <v>476</v>
      </c>
      <c r="C354" s="8">
        <f>C355</f>
        <v>15662.400000000001</v>
      </c>
      <c r="D354" s="8">
        <f t="shared" si="45"/>
        <v>7620.4</v>
      </c>
      <c r="E354" s="86">
        <f t="shared" si="42"/>
        <v>48.65410154254775</v>
      </c>
      <c r="F354" s="2"/>
    </row>
    <row r="355" spans="1:6" ht="25.5" hidden="1" outlineLevel="4" x14ac:dyDescent="0.25">
      <c r="A355" s="15" t="s">
        <v>192</v>
      </c>
      <c r="B355" s="17" t="s">
        <v>477</v>
      </c>
      <c r="C355" s="8">
        <f>C356</f>
        <v>15662.400000000001</v>
      </c>
      <c r="D355" s="8">
        <f t="shared" si="45"/>
        <v>7620.4</v>
      </c>
      <c r="E355" s="86">
        <f t="shared" si="42"/>
        <v>48.65410154254775</v>
      </c>
      <c r="F355" s="2"/>
    </row>
    <row r="356" spans="1:6" ht="38.25" hidden="1" outlineLevel="5" x14ac:dyDescent="0.25">
      <c r="A356" s="31" t="s">
        <v>192</v>
      </c>
      <c r="B356" s="32" t="s">
        <v>478</v>
      </c>
      <c r="C356" s="33">
        <f>C357</f>
        <v>15662.400000000001</v>
      </c>
      <c r="D356" s="33">
        <f t="shared" si="45"/>
        <v>7620.4</v>
      </c>
      <c r="E356" s="86">
        <f t="shared" si="42"/>
        <v>48.65410154254775</v>
      </c>
      <c r="F356" s="2"/>
    </row>
    <row r="357" spans="1:6" ht="25.5" hidden="1" outlineLevel="6" x14ac:dyDescent="0.25">
      <c r="A357" s="15" t="s">
        <v>192</v>
      </c>
      <c r="B357" s="17" t="s">
        <v>341</v>
      </c>
      <c r="C357" s="8">
        <f>'№ 4ведомственная'!F425</f>
        <v>15662.400000000001</v>
      </c>
      <c r="D357" s="8">
        <f>'№ 4ведомственная'!G425</f>
        <v>7620.4</v>
      </c>
      <c r="E357" s="86">
        <f t="shared" si="42"/>
        <v>48.65410154254775</v>
      </c>
      <c r="F357" s="2"/>
    </row>
    <row r="358" spans="1:6" ht="38.25" hidden="1" outlineLevel="2" x14ac:dyDescent="0.25">
      <c r="A358" s="31" t="s">
        <v>192</v>
      </c>
      <c r="B358" s="32" t="s">
        <v>308</v>
      </c>
      <c r="C358" s="33">
        <f>C359</f>
        <v>5282.3</v>
      </c>
      <c r="D358" s="33">
        <f t="shared" ref="D358:D361" si="46">D359</f>
        <v>3464.4</v>
      </c>
      <c r="E358" s="86">
        <f t="shared" si="42"/>
        <v>65.585067110917592</v>
      </c>
      <c r="F358" s="2"/>
    </row>
    <row r="359" spans="1:6" ht="38.25" hidden="1" outlineLevel="3" x14ac:dyDescent="0.25">
      <c r="A359" s="15" t="s">
        <v>192</v>
      </c>
      <c r="B359" s="17" t="s">
        <v>499</v>
      </c>
      <c r="C359" s="8">
        <f>C360</f>
        <v>5282.3</v>
      </c>
      <c r="D359" s="8">
        <f t="shared" si="46"/>
        <v>3464.4</v>
      </c>
      <c r="E359" s="86">
        <f t="shared" si="42"/>
        <v>65.585067110917592</v>
      </c>
      <c r="F359" s="2"/>
    </row>
    <row r="360" spans="1:6" ht="25.5" hidden="1" outlineLevel="4" x14ac:dyDescent="0.25">
      <c r="A360" s="15" t="s">
        <v>192</v>
      </c>
      <c r="B360" s="17" t="s">
        <v>500</v>
      </c>
      <c r="C360" s="8">
        <f>C361</f>
        <v>5282.3</v>
      </c>
      <c r="D360" s="8">
        <f t="shared" si="46"/>
        <v>3464.4</v>
      </c>
      <c r="E360" s="86">
        <f t="shared" si="42"/>
        <v>65.585067110917592</v>
      </c>
      <c r="F360" s="2"/>
    </row>
    <row r="361" spans="1:6" ht="51" hidden="1" outlineLevel="5" x14ac:dyDescent="0.25">
      <c r="A361" s="31" t="s">
        <v>192</v>
      </c>
      <c r="B361" s="32" t="s">
        <v>501</v>
      </c>
      <c r="C361" s="33">
        <f>C362</f>
        <v>5282.3</v>
      </c>
      <c r="D361" s="33">
        <f t="shared" si="46"/>
        <v>3464.4</v>
      </c>
      <c r="E361" s="86">
        <f t="shared" si="42"/>
        <v>65.585067110917592</v>
      </c>
      <c r="F361" s="2"/>
    </row>
    <row r="362" spans="1:6" ht="25.5" hidden="1" outlineLevel="6" x14ac:dyDescent="0.25">
      <c r="A362" s="15" t="s">
        <v>192</v>
      </c>
      <c r="B362" s="17" t="s">
        <v>341</v>
      </c>
      <c r="C362" s="8">
        <f>'№ 4ведомственная'!F509</f>
        <v>5282.3</v>
      </c>
      <c r="D362" s="8">
        <f>'№ 4ведомственная'!G509</f>
        <v>3464.4</v>
      </c>
      <c r="E362" s="86">
        <f t="shared" si="42"/>
        <v>65.585067110917592</v>
      </c>
      <c r="F362" s="2"/>
    </row>
    <row r="363" spans="1:6" ht="25.5" outlineLevel="1" collapsed="1" x14ac:dyDescent="0.25">
      <c r="A363" s="31" t="s">
        <v>196</v>
      </c>
      <c r="B363" s="32" t="s">
        <v>303</v>
      </c>
      <c r="C363" s="33">
        <f>'№ 4ведомственная'!F433</f>
        <v>100</v>
      </c>
      <c r="D363" s="33">
        <f>'№ 4ведомственная'!G433</f>
        <v>0</v>
      </c>
      <c r="E363" s="86">
        <f t="shared" si="42"/>
        <v>0</v>
      </c>
      <c r="F363" s="2"/>
    </row>
    <row r="364" spans="1:6" ht="38.25" hidden="1" outlineLevel="2" x14ac:dyDescent="0.25">
      <c r="A364" s="15" t="s">
        <v>196</v>
      </c>
      <c r="B364" s="17" t="s">
        <v>300</v>
      </c>
      <c r="C364" s="8">
        <f>C365+C369</f>
        <v>100</v>
      </c>
      <c r="D364" s="8">
        <f>D365+D369</f>
        <v>0</v>
      </c>
      <c r="E364" s="86">
        <f t="shared" si="42"/>
        <v>0</v>
      </c>
      <c r="F364" s="2"/>
    </row>
    <row r="365" spans="1:6" ht="25.5" hidden="1" outlineLevel="3" x14ac:dyDescent="0.25">
      <c r="A365" s="15" t="s">
        <v>196</v>
      </c>
      <c r="B365" s="17" t="s">
        <v>455</v>
      </c>
      <c r="C365" s="8">
        <f>C366</f>
        <v>50</v>
      </c>
      <c r="D365" s="8">
        <f t="shared" ref="D365:D367" si="47">D366</f>
        <v>0</v>
      </c>
      <c r="E365" s="86">
        <f t="shared" si="42"/>
        <v>0</v>
      </c>
      <c r="F365" s="2"/>
    </row>
    <row r="366" spans="1:6" ht="25.5" hidden="1" outlineLevel="4" x14ac:dyDescent="0.25">
      <c r="A366" s="15" t="s">
        <v>196</v>
      </c>
      <c r="B366" s="17" t="s">
        <v>479</v>
      </c>
      <c r="C366" s="8">
        <f>C367</f>
        <v>50</v>
      </c>
      <c r="D366" s="8">
        <f t="shared" si="47"/>
        <v>0</v>
      </c>
      <c r="E366" s="86">
        <f t="shared" si="42"/>
        <v>0</v>
      </c>
      <c r="F366" s="2"/>
    </row>
    <row r="367" spans="1:6" hidden="1" outlineLevel="5" x14ac:dyDescent="0.25">
      <c r="A367" s="15" t="s">
        <v>196</v>
      </c>
      <c r="B367" s="17" t="s">
        <v>480</v>
      </c>
      <c r="C367" s="8">
        <f>C368</f>
        <v>50</v>
      </c>
      <c r="D367" s="8">
        <f t="shared" si="47"/>
        <v>0</v>
      </c>
      <c r="E367" s="86">
        <f t="shared" si="42"/>
        <v>0</v>
      </c>
      <c r="F367" s="2"/>
    </row>
    <row r="368" spans="1:6" ht="25.5" hidden="1" outlineLevel="6" x14ac:dyDescent="0.25">
      <c r="A368" s="15" t="s">
        <v>196</v>
      </c>
      <c r="B368" s="17" t="s">
        <v>341</v>
      </c>
      <c r="C368" s="8">
        <f>'№ 4ведомственная'!F438</f>
        <v>50</v>
      </c>
      <c r="D368" s="8">
        <f>'№ 4ведомственная'!G438</f>
        <v>0</v>
      </c>
      <c r="E368" s="86">
        <f t="shared" si="42"/>
        <v>0</v>
      </c>
      <c r="F368" s="2"/>
    </row>
    <row r="369" spans="1:6" ht="25.5" hidden="1" outlineLevel="3" x14ac:dyDescent="0.25">
      <c r="A369" s="15" t="s">
        <v>196</v>
      </c>
      <c r="B369" s="17" t="s">
        <v>461</v>
      </c>
      <c r="C369" s="8">
        <f>C370</f>
        <v>50</v>
      </c>
      <c r="D369" s="8">
        <f t="shared" ref="D369:D371" si="48">D370</f>
        <v>0</v>
      </c>
      <c r="E369" s="86">
        <f t="shared" si="42"/>
        <v>0</v>
      </c>
      <c r="F369" s="2"/>
    </row>
    <row r="370" spans="1:6" ht="38.25" hidden="1" outlineLevel="4" x14ac:dyDescent="0.25">
      <c r="A370" s="15" t="s">
        <v>196</v>
      </c>
      <c r="B370" s="17" t="s">
        <v>462</v>
      </c>
      <c r="C370" s="8">
        <f>C371</f>
        <v>50</v>
      </c>
      <c r="D370" s="8">
        <f t="shared" si="48"/>
        <v>0</v>
      </c>
      <c r="E370" s="86">
        <f t="shared" si="42"/>
        <v>0</v>
      </c>
      <c r="F370" s="2"/>
    </row>
    <row r="371" spans="1:6" hidden="1" outlineLevel="5" x14ac:dyDescent="0.25">
      <c r="A371" s="15" t="s">
        <v>196</v>
      </c>
      <c r="B371" s="17" t="s">
        <v>481</v>
      </c>
      <c r="C371" s="8">
        <f>C372</f>
        <v>50</v>
      </c>
      <c r="D371" s="8">
        <f t="shared" si="48"/>
        <v>0</v>
      </c>
      <c r="E371" s="86">
        <f t="shared" si="42"/>
        <v>0</v>
      </c>
      <c r="F371" s="2"/>
    </row>
    <row r="372" spans="1:6" ht="25.5" hidden="1" outlineLevel="6" x14ac:dyDescent="0.25">
      <c r="A372" s="15" t="s">
        <v>196</v>
      </c>
      <c r="B372" s="17" t="s">
        <v>341</v>
      </c>
      <c r="C372" s="8">
        <f>'№ 4ведомственная'!F442</f>
        <v>50</v>
      </c>
      <c r="D372" s="8">
        <f>'№ 4ведомственная'!G442</f>
        <v>0</v>
      </c>
      <c r="E372" s="86">
        <f t="shared" si="42"/>
        <v>0</v>
      </c>
      <c r="F372" s="2"/>
    </row>
    <row r="373" spans="1:6" outlineLevel="1" collapsed="1" x14ac:dyDescent="0.25">
      <c r="A373" s="15" t="s">
        <v>200</v>
      </c>
      <c r="B373" s="17" t="s">
        <v>304</v>
      </c>
      <c r="C373" s="8">
        <f>'№ 4ведомственная'!F443+'№ 4ведомственная'!F515</f>
        <v>5894.7</v>
      </c>
      <c r="D373" s="8">
        <f>'№ 4ведомственная'!G443+'№ 4ведомственная'!G515</f>
        <v>3566.6000000000004</v>
      </c>
      <c r="E373" s="86">
        <f t="shared" si="42"/>
        <v>60.505199586068848</v>
      </c>
      <c r="F373" s="2"/>
    </row>
    <row r="374" spans="1:6" ht="38.25" hidden="1" outlineLevel="2" x14ac:dyDescent="0.25">
      <c r="A374" s="15" t="s">
        <v>200</v>
      </c>
      <c r="B374" s="17" t="s">
        <v>300</v>
      </c>
      <c r="C374" s="8" t="e">
        <f t="shared" ref="C374:D375" si="49">C375</f>
        <v>#REF!</v>
      </c>
      <c r="D374" s="8" t="e">
        <f t="shared" si="49"/>
        <v>#REF!</v>
      </c>
      <c r="E374" s="86" t="e">
        <f t="shared" si="42"/>
        <v>#REF!</v>
      </c>
      <c r="F374" s="2"/>
    </row>
    <row r="375" spans="1:6" ht="25.5" hidden="1" outlineLevel="3" x14ac:dyDescent="0.25">
      <c r="A375" s="15" t="s">
        <v>200</v>
      </c>
      <c r="B375" s="17" t="s">
        <v>482</v>
      </c>
      <c r="C375" s="8" t="e">
        <f t="shared" si="49"/>
        <v>#REF!</v>
      </c>
      <c r="D375" s="8" t="e">
        <f t="shared" si="49"/>
        <v>#REF!</v>
      </c>
      <c r="E375" s="86" t="e">
        <f t="shared" si="42"/>
        <v>#REF!</v>
      </c>
      <c r="F375" s="2"/>
    </row>
    <row r="376" spans="1:6" ht="25.5" hidden="1" outlineLevel="4" x14ac:dyDescent="0.25">
      <c r="A376" s="15" t="s">
        <v>200</v>
      </c>
      <c r="B376" s="17" t="s">
        <v>483</v>
      </c>
      <c r="C376" s="8" t="e">
        <f>C377+C379</f>
        <v>#REF!</v>
      </c>
      <c r="D376" s="8" t="e">
        <f>D377+D379</f>
        <v>#REF!</v>
      </c>
      <c r="E376" s="86" t="e">
        <f t="shared" si="42"/>
        <v>#REF!</v>
      </c>
      <c r="F376" s="2"/>
    </row>
    <row r="377" spans="1:6" ht="38.25" hidden="1" outlineLevel="5" x14ac:dyDescent="0.25">
      <c r="A377" s="31" t="s">
        <v>200</v>
      </c>
      <c r="B377" s="32" t="s">
        <v>484</v>
      </c>
      <c r="C377" s="33">
        <f>C378</f>
        <v>4073</v>
      </c>
      <c r="D377" s="33">
        <f>D378</f>
        <v>2087.1</v>
      </c>
      <c r="E377" s="86">
        <f t="shared" si="42"/>
        <v>51.242327522710532</v>
      </c>
      <c r="F377" s="2"/>
    </row>
    <row r="378" spans="1:6" ht="25.5" hidden="1" outlineLevel="6" x14ac:dyDescent="0.25">
      <c r="A378" s="15" t="s">
        <v>200</v>
      </c>
      <c r="B378" s="17" t="s">
        <v>341</v>
      </c>
      <c r="C378" s="8">
        <f>'№ 4ведомственная'!F448</f>
        <v>4073</v>
      </c>
      <c r="D378" s="8">
        <f>'№ 4ведомственная'!G448</f>
        <v>2087.1</v>
      </c>
      <c r="E378" s="86">
        <f t="shared" si="42"/>
        <v>51.242327522710532</v>
      </c>
      <c r="F378" s="2"/>
    </row>
    <row r="379" spans="1:6" ht="25.5" hidden="1" outlineLevel="5" x14ac:dyDescent="0.25">
      <c r="A379" s="28" t="s">
        <v>200</v>
      </c>
      <c r="B379" s="29" t="s">
        <v>551</v>
      </c>
      <c r="C379" s="30" t="e">
        <f>C380</f>
        <v>#REF!</v>
      </c>
      <c r="D379" s="30" t="e">
        <f>D380</f>
        <v>#REF!</v>
      </c>
      <c r="E379" s="86" t="e">
        <f t="shared" si="42"/>
        <v>#REF!</v>
      </c>
      <c r="F379" s="2"/>
    </row>
    <row r="380" spans="1:6" ht="25.5" hidden="1" outlineLevel="6" x14ac:dyDescent="0.25">
      <c r="A380" s="39" t="s">
        <v>200</v>
      </c>
      <c r="B380" s="40" t="s">
        <v>341</v>
      </c>
      <c r="C380" s="18" t="e">
        <f>'№ 4ведомственная'!#REF!</f>
        <v>#REF!</v>
      </c>
      <c r="D380" s="18" t="e">
        <f>'№ 4ведомственная'!#REF!</f>
        <v>#REF!</v>
      </c>
      <c r="E380" s="86" t="e">
        <f t="shared" si="42"/>
        <v>#REF!</v>
      </c>
      <c r="F380" s="2"/>
    </row>
    <row r="381" spans="1:6" ht="38.25" hidden="1" outlineLevel="2" x14ac:dyDescent="0.25">
      <c r="A381" s="15" t="s">
        <v>200</v>
      </c>
      <c r="B381" s="17" t="s">
        <v>295</v>
      </c>
      <c r="C381" s="8">
        <f>C382</f>
        <v>137</v>
      </c>
      <c r="D381" s="8">
        <f>D382</f>
        <v>34.799999999999997</v>
      </c>
      <c r="E381" s="86">
        <f t="shared" si="42"/>
        <v>25.401459854014597</v>
      </c>
      <c r="F381" s="2"/>
    </row>
    <row r="382" spans="1:6" ht="25.5" hidden="1" outlineLevel="3" x14ac:dyDescent="0.25">
      <c r="A382" s="15" t="s">
        <v>200</v>
      </c>
      <c r="B382" s="17" t="s">
        <v>498</v>
      </c>
      <c r="C382" s="8">
        <f>C383+C386+C391+C394+C397+C400</f>
        <v>137</v>
      </c>
      <c r="D382" s="8">
        <f>D383+D386+D391+D394+D397+D400</f>
        <v>34.799999999999997</v>
      </c>
      <c r="E382" s="86">
        <f t="shared" si="42"/>
        <v>25.401459854014597</v>
      </c>
      <c r="F382" s="2"/>
    </row>
    <row r="383" spans="1:6" hidden="1" outlineLevel="4" x14ac:dyDescent="0.25">
      <c r="A383" s="15" t="s">
        <v>200</v>
      </c>
      <c r="B383" s="17" t="s">
        <v>502</v>
      </c>
      <c r="C383" s="8">
        <f t="shared" ref="C383:D384" si="50">C384</f>
        <v>32</v>
      </c>
      <c r="D383" s="8">
        <f t="shared" si="50"/>
        <v>15.8</v>
      </c>
      <c r="E383" s="86">
        <f t="shared" si="42"/>
        <v>49.375</v>
      </c>
      <c r="F383" s="2"/>
    </row>
    <row r="384" spans="1:6" ht="38.25" hidden="1" outlineLevel="5" x14ac:dyDescent="0.25">
      <c r="A384" s="15" t="s">
        <v>200</v>
      </c>
      <c r="B384" s="17" t="s">
        <v>503</v>
      </c>
      <c r="C384" s="8">
        <f t="shared" si="50"/>
        <v>32</v>
      </c>
      <c r="D384" s="8">
        <f t="shared" si="50"/>
        <v>15.8</v>
      </c>
      <c r="E384" s="86">
        <f t="shared" si="42"/>
        <v>49.375</v>
      </c>
      <c r="F384" s="2"/>
    </row>
    <row r="385" spans="1:6" ht="25.5" hidden="1" outlineLevel="6" x14ac:dyDescent="0.25">
      <c r="A385" s="15" t="s">
        <v>200</v>
      </c>
      <c r="B385" s="17" t="s">
        <v>315</v>
      </c>
      <c r="C385" s="8">
        <f>'№ 4ведомственная'!F520</f>
        <v>32</v>
      </c>
      <c r="D385" s="8">
        <f>'№ 4ведомственная'!G520</f>
        <v>15.8</v>
      </c>
      <c r="E385" s="86">
        <f t="shared" si="42"/>
        <v>49.375</v>
      </c>
      <c r="F385" s="2"/>
    </row>
    <row r="386" spans="1:6" ht="25.5" hidden="1" outlineLevel="4" x14ac:dyDescent="0.25">
      <c r="A386" s="15" t="s">
        <v>200</v>
      </c>
      <c r="B386" s="17" t="s">
        <v>504</v>
      </c>
      <c r="C386" s="8">
        <f>C387+C389</f>
        <v>25</v>
      </c>
      <c r="D386" s="8">
        <f>D387+D389</f>
        <v>11.5</v>
      </c>
      <c r="E386" s="86">
        <f t="shared" si="42"/>
        <v>46</v>
      </c>
      <c r="F386" s="2"/>
    </row>
    <row r="387" spans="1:6" ht="38.25" hidden="1" outlineLevel="5" x14ac:dyDescent="0.25">
      <c r="A387" s="15" t="s">
        <v>200</v>
      </c>
      <c r="B387" s="17" t="s">
        <v>505</v>
      </c>
      <c r="C387" s="8">
        <f>C388</f>
        <v>21</v>
      </c>
      <c r="D387" s="8">
        <f>D388</f>
        <v>11.5</v>
      </c>
      <c r="E387" s="86">
        <f t="shared" si="42"/>
        <v>54.761904761904766</v>
      </c>
      <c r="F387" s="2"/>
    </row>
    <row r="388" spans="1:6" ht="25.5" hidden="1" outlineLevel="6" x14ac:dyDescent="0.25">
      <c r="A388" s="15" t="s">
        <v>200</v>
      </c>
      <c r="B388" s="17" t="s">
        <v>315</v>
      </c>
      <c r="C388" s="8">
        <f>'№ 4ведомственная'!F523</f>
        <v>21</v>
      </c>
      <c r="D388" s="8">
        <f>'№ 4ведомственная'!G523</f>
        <v>11.5</v>
      </c>
      <c r="E388" s="86">
        <f t="shared" si="42"/>
        <v>54.761904761904766</v>
      </c>
      <c r="F388" s="2"/>
    </row>
    <row r="389" spans="1:6" ht="25.5" hidden="1" outlineLevel="5" x14ac:dyDescent="0.25">
      <c r="A389" s="15" t="s">
        <v>200</v>
      </c>
      <c r="B389" s="17" t="s">
        <v>506</v>
      </c>
      <c r="C389" s="8">
        <f>C390</f>
        <v>4</v>
      </c>
      <c r="D389" s="8">
        <f>D390</f>
        <v>0</v>
      </c>
      <c r="E389" s="86">
        <f t="shared" si="42"/>
        <v>0</v>
      </c>
      <c r="F389" s="2"/>
    </row>
    <row r="390" spans="1:6" ht="25.5" hidden="1" outlineLevel="6" x14ac:dyDescent="0.25">
      <c r="A390" s="15" t="s">
        <v>200</v>
      </c>
      <c r="B390" s="17" t="s">
        <v>315</v>
      </c>
      <c r="C390" s="8">
        <f>'№ 4ведомственная'!F525</f>
        <v>4</v>
      </c>
      <c r="D390" s="8">
        <f>'№ 4ведомственная'!G525</f>
        <v>0</v>
      </c>
      <c r="E390" s="86">
        <f t="shared" si="42"/>
        <v>0</v>
      </c>
      <c r="F390" s="2"/>
    </row>
    <row r="391" spans="1:6" ht="25.5" hidden="1" outlineLevel="4" x14ac:dyDescent="0.25">
      <c r="A391" s="15" t="s">
        <v>200</v>
      </c>
      <c r="B391" s="17" t="s">
        <v>507</v>
      </c>
      <c r="C391" s="8">
        <f t="shared" ref="C391:D392" si="51">C392</f>
        <v>30</v>
      </c>
      <c r="D391" s="8">
        <f t="shared" si="51"/>
        <v>1.7</v>
      </c>
      <c r="E391" s="86">
        <f t="shared" si="42"/>
        <v>5.6666666666666661</v>
      </c>
      <c r="F391" s="2"/>
    </row>
    <row r="392" spans="1:6" ht="25.5" hidden="1" outlineLevel="5" x14ac:dyDescent="0.25">
      <c r="A392" s="15" t="s">
        <v>200</v>
      </c>
      <c r="B392" s="17" t="s">
        <v>508</v>
      </c>
      <c r="C392" s="8">
        <f t="shared" si="51"/>
        <v>30</v>
      </c>
      <c r="D392" s="8">
        <f t="shared" si="51"/>
        <v>1.7</v>
      </c>
      <c r="E392" s="86">
        <f t="shared" si="42"/>
        <v>5.6666666666666661</v>
      </c>
      <c r="F392" s="2"/>
    </row>
    <row r="393" spans="1:6" ht="25.5" hidden="1" outlineLevel="6" x14ac:dyDescent="0.25">
      <c r="A393" s="15" t="s">
        <v>200</v>
      </c>
      <c r="B393" s="17" t="s">
        <v>315</v>
      </c>
      <c r="C393" s="8">
        <f>'№ 4ведомственная'!F528</f>
        <v>30</v>
      </c>
      <c r="D393" s="8">
        <f>'№ 4ведомственная'!G528</f>
        <v>1.7</v>
      </c>
      <c r="E393" s="86">
        <f t="shared" si="42"/>
        <v>5.6666666666666661</v>
      </c>
      <c r="F393" s="2"/>
    </row>
    <row r="394" spans="1:6" ht="38.25" hidden="1" outlineLevel="4" x14ac:dyDescent="0.25">
      <c r="A394" s="15" t="s">
        <v>200</v>
      </c>
      <c r="B394" s="17" t="s">
        <v>509</v>
      </c>
      <c r="C394" s="8">
        <f t="shared" ref="C394:D395" si="52">C395</f>
        <v>15</v>
      </c>
      <c r="D394" s="8">
        <f t="shared" si="52"/>
        <v>0</v>
      </c>
      <c r="E394" s="86">
        <f t="shared" si="42"/>
        <v>0</v>
      </c>
      <c r="F394" s="2"/>
    </row>
    <row r="395" spans="1:6" ht="38.25" hidden="1" outlineLevel="5" x14ac:dyDescent="0.25">
      <c r="A395" s="15" t="s">
        <v>200</v>
      </c>
      <c r="B395" s="17" t="s">
        <v>510</v>
      </c>
      <c r="C395" s="8">
        <f t="shared" si="52"/>
        <v>15</v>
      </c>
      <c r="D395" s="8">
        <f t="shared" si="52"/>
        <v>0</v>
      </c>
      <c r="E395" s="86">
        <f t="shared" si="42"/>
        <v>0</v>
      </c>
      <c r="F395" s="2"/>
    </row>
    <row r="396" spans="1:6" ht="25.5" hidden="1" outlineLevel="6" x14ac:dyDescent="0.25">
      <c r="A396" s="15" t="s">
        <v>200</v>
      </c>
      <c r="B396" s="17" t="s">
        <v>315</v>
      </c>
      <c r="C396" s="8">
        <f>'№ 4ведомственная'!F531</f>
        <v>15</v>
      </c>
      <c r="D396" s="8">
        <f>'№ 4ведомственная'!G531</f>
        <v>0</v>
      </c>
      <c r="E396" s="86">
        <f t="shared" si="42"/>
        <v>0</v>
      </c>
      <c r="F396" s="2"/>
    </row>
    <row r="397" spans="1:6" ht="25.5" hidden="1" outlineLevel="4" x14ac:dyDescent="0.25">
      <c r="A397" s="15" t="s">
        <v>200</v>
      </c>
      <c r="B397" s="17" t="s">
        <v>511</v>
      </c>
      <c r="C397" s="8">
        <f t="shared" ref="C397:D398" si="53">C398</f>
        <v>30</v>
      </c>
      <c r="D397" s="8">
        <f t="shared" si="53"/>
        <v>5.8</v>
      </c>
      <c r="E397" s="86">
        <f t="shared" si="42"/>
        <v>19.333333333333332</v>
      </c>
      <c r="F397" s="2"/>
    </row>
    <row r="398" spans="1:6" ht="25.5" hidden="1" outlineLevel="5" x14ac:dyDescent="0.25">
      <c r="A398" s="15" t="s">
        <v>200</v>
      </c>
      <c r="B398" s="17" t="s">
        <v>512</v>
      </c>
      <c r="C398" s="8">
        <f t="shared" si="53"/>
        <v>30</v>
      </c>
      <c r="D398" s="8">
        <f t="shared" si="53"/>
        <v>5.8</v>
      </c>
      <c r="E398" s="86">
        <f t="shared" si="42"/>
        <v>19.333333333333332</v>
      </c>
      <c r="F398" s="2"/>
    </row>
    <row r="399" spans="1:6" ht="25.5" hidden="1" outlineLevel="6" x14ac:dyDescent="0.25">
      <c r="A399" s="15" t="s">
        <v>200</v>
      </c>
      <c r="B399" s="17" t="s">
        <v>315</v>
      </c>
      <c r="C399" s="8">
        <f>'№ 4ведомственная'!F534</f>
        <v>30</v>
      </c>
      <c r="D399" s="8">
        <f>'№ 4ведомственная'!G534</f>
        <v>5.8</v>
      </c>
      <c r="E399" s="86">
        <f t="shared" si="42"/>
        <v>19.333333333333332</v>
      </c>
      <c r="F399" s="2"/>
    </row>
    <row r="400" spans="1:6" ht="25.5" hidden="1" outlineLevel="4" x14ac:dyDescent="0.25">
      <c r="A400" s="15" t="s">
        <v>200</v>
      </c>
      <c r="B400" s="17" t="s">
        <v>513</v>
      </c>
      <c r="C400" s="8">
        <f t="shared" ref="C400:D401" si="54">C401</f>
        <v>5</v>
      </c>
      <c r="D400" s="8">
        <f t="shared" si="54"/>
        <v>0</v>
      </c>
      <c r="E400" s="86">
        <f t="shared" ref="E400:E463" si="55">D400/C400*100</f>
        <v>0</v>
      </c>
      <c r="F400" s="2"/>
    </row>
    <row r="401" spans="1:6" ht="25.5" hidden="1" outlineLevel="5" x14ac:dyDescent="0.25">
      <c r="A401" s="15" t="s">
        <v>200</v>
      </c>
      <c r="B401" s="17" t="s">
        <v>514</v>
      </c>
      <c r="C401" s="8">
        <f t="shared" si="54"/>
        <v>5</v>
      </c>
      <c r="D401" s="8">
        <f t="shared" si="54"/>
        <v>0</v>
      </c>
      <c r="E401" s="86">
        <f t="shared" si="55"/>
        <v>0</v>
      </c>
      <c r="F401" s="2"/>
    </row>
    <row r="402" spans="1:6" ht="25.5" hidden="1" outlineLevel="6" x14ac:dyDescent="0.25">
      <c r="A402" s="15" t="s">
        <v>200</v>
      </c>
      <c r="B402" s="17" t="s">
        <v>315</v>
      </c>
      <c r="C402" s="8">
        <f>'№ 4ведомственная'!F537</f>
        <v>5</v>
      </c>
      <c r="D402" s="8">
        <f>'№ 4ведомственная'!G537</f>
        <v>0</v>
      </c>
      <c r="E402" s="86">
        <f t="shared" si="55"/>
        <v>0</v>
      </c>
      <c r="F402" s="2"/>
    </row>
    <row r="403" spans="1:6" outlineLevel="1" collapsed="1" x14ac:dyDescent="0.25">
      <c r="A403" s="15" t="s">
        <v>204</v>
      </c>
      <c r="B403" s="17" t="s">
        <v>305</v>
      </c>
      <c r="C403" s="8">
        <f>'№ 4ведомственная'!F456</f>
        <v>4728.1000000000004</v>
      </c>
      <c r="D403" s="8">
        <f>'№ 4ведомственная'!G456</f>
        <v>2000.6</v>
      </c>
      <c r="E403" s="86">
        <f t="shared" si="55"/>
        <v>42.312979843911926</v>
      </c>
      <c r="F403" s="2"/>
    </row>
    <row r="404" spans="1:6" ht="38.25" hidden="1" outlineLevel="2" x14ac:dyDescent="0.25">
      <c r="A404" s="15" t="s">
        <v>204</v>
      </c>
      <c r="B404" s="17" t="s">
        <v>300</v>
      </c>
      <c r="C404" s="8" t="e">
        <f t="shared" ref="C404:D405" si="56">C405</f>
        <v>#REF!</v>
      </c>
      <c r="D404" s="8" t="e">
        <f t="shared" si="56"/>
        <v>#REF!</v>
      </c>
      <c r="E404" s="85" t="e">
        <f t="shared" si="55"/>
        <v>#REF!</v>
      </c>
      <c r="F404" s="2"/>
    </row>
    <row r="405" spans="1:6" ht="38.25" hidden="1" outlineLevel="3" x14ac:dyDescent="0.25">
      <c r="A405" s="28" t="s">
        <v>204</v>
      </c>
      <c r="B405" s="29" t="s">
        <v>485</v>
      </c>
      <c r="C405" s="30" t="e">
        <f t="shared" si="56"/>
        <v>#REF!</v>
      </c>
      <c r="D405" s="30" t="e">
        <f t="shared" si="56"/>
        <v>#REF!</v>
      </c>
      <c r="E405" s="85" t="e">
        <f t="shared" si="55"/>
        <v>#REF!</v>
      </c>
      <c r="F405" s="2"/>
    </row>
    <row r="406" spans="1:6" ht="25.5" hidden="1" outlineLevel="4" x14ac:dyDescent="0.25">
      <c r="A406" s="39" t="s">
        <v>204</v>
      </c>
      <c r="B406" s="40" t="s">
        <v>486</v>
      </c>
      <c r="C406" s="18" t="e">
        <f>C407+C411</f>
        <v>#REF!</v>
      </c>
      <c r="D406" s="18" t="e">
        <f>D407+D411</f>
        <v>#REF!</v>
      </c>
      <c r="E406" s="85" t="e">
        <f t="shared" si="55"/>
        <v>#REF!</v>
      </c>
      <c r="F406" s="2"/>
    </row>
    <row r="407" spans="1:6" ht="25.5" hidden="1" outlineLevel="5" x14ac:dyDescent="0.25">
      <c r="A407" s="31" t="s">
        <v>204</v>
      </c>
      <c r="B407" s="32" t="s">
        <v>487</v>
      </c>
      <c r="C407" s="33" t="e">
        <f>C408+C409+C410</f>
        <v>#REF!</v>
      </c>
      <c r="D407" s="33" t="e">
        <f>D408+D409+D410</f>
        <v>#REF!</v>
      </c>
      <c r="E407" s="85" t="e">
        <f t="shared" si="55"/>
        <v>#REF!</v>
      </c>
      <c r="F407" s="2"/>
    </row>
    <row r="408" spans="1:6" ht="51" hidden="1" outlineLevel="6" x14ac:dyDescent="0.25">
      <c r="A408" s="15" t="s">
        <v>204</v>
      </c>
      <c r="B408" s="17" t="s">
        <v>314</v>
      </c>
      <c r="C408" s="8" t="e">
        <f>'№ 4ведомственная'!#REF!</f>
        <v>#REF!</v>
      </c>
      <c r="D408" s="8" t="e">
        <f>'№ 4ведомственная'!#REF!</f>
        <v>#REF!</v>
      </c>
      <c r="E408" s="85" t="e">
        <f t="shared" si="55"/>
        <v>#REF!</v>
      </c>
      <c r="F408" s="2"/>
    </row>
    <row r="409" spans="1:6" ht="25.5" hidden="1" outlineLevel="6" x14ac:dyDescent="0.25">
      <c r="A409" s="15" t="s">
        <v>204</v>
      </c>
      <c r="B409" s="17" t="s">
        <v>315</v>
      </c>
      <c r="C409" s="8" t="e">
        <f>'№ 4ведомственная'!#REF!</f>
        <v>#REF!</v>
      </c>
      <c r="D409" s="8" t="e">
        <f>'№ 4ведомственная'!#REF!</f>
        <v>#REF!</v>
      </c>
      <c r="E409" s="85" t="e">
        <f t="shared" si="55"/>
        <v>#REF!</v>
      </c>
      <c r="F409" s="2"/>
    </row>
    <row r="410" spans="1:6" hidden="1" outlineLevel="6" x14ac:dyDescent="0.25">
      <c r="A410" s="15" t="s">
        <v>204</v>
      </c>
      <c r="B410" s="17" t="s">
        <v>316</v>
      </c>
      <c r="C410" s="8" t="e">
        <f>'№ 4ведомственная'!#REF!</f>
        <v>#REF!</v>
      </c>
      <c r="D410" s="8" t="e">
        <f>'№ 4ведомственная'!#REF!</f>
        <v>#REF!</v>
      </c>
      <c r="E410" s="85" t="e">
        <f t="shared" si="55"/>
        <v>#REF!</v>
      </c>
      <c r="F410" s="2"/>
    </row>
    <row r="411" spans="1:6" ht="25.5" hidden="1" outlineLevel="5" x14ac:dyDescent="0.25">
      <c r="A411" s="15" t="s">
        <v>204</v>
      </c>
      <c r="B411" s="17" t="s">
        <v>488</v>
      </c>
      <c r="C411" s="8">
        <f>C412+C413</f>
        <v>4728.1000000000004</v>
      </c>
      <c r="D411" s="8">
        <f>D412+D413</f>
        <v>2000.6</v>
      </c>
      <c r="E411" s="85">
        <f t="shared" si="55"/>
        <v>42.312979843911926</v>
      </c>
      <c r="F411" s="2"/>
    </row>
    <row r="412" spans="1:6" ht="51" hidden="1" outlineLevel="6" x14ac:dyDescent="0.25">
      <c r="A412" s="15" t="s">
        <v>204</v>
      </c>
      <c r="B412" s="17" t="s">
        <v>314</v>
      </c>
      <c r="C412" s="8">
        <f>'№ 4ведомственная'!F461</f>
        <v>4679</v>
      </c>
      <c r="D412" s="8">
        <f>'№ 4ведомственная'!G461</f>
        <v>1993.6</v>
      </c>
      <c r="E412" s="85">
        <f t="shared" si="55"/>
        <v>42.60739474246634</v>
      </c>
      <c r="F412" s="2"/>
    </row>
    <row r="413" spans="1:6" ht="25.5" hidden="1" outlineLevel="6" x14ac:dyDescent="0.25">
      <c r="A413" s="28" t="s">
        <v>204</v>
      </c>
      <c r="B413" s="29" t="s">
        <v>315</v>
      </c>
      <c r="C413" s="30">
        <f>'№ 4ведомственная'!F462</f>
        <v>49.1</v>
      </c>
      <c r="D413" s="30">
        <f>'№ 4ведомственная'!G462</f>
        <v>7</v>
      </c>
      <c r="E413" s="85">
        <f t="shared" si="55"/>
        <v>14.256619144602849</v>
      </c>
      <c r="F413" s="2"/>
    </row>
    <row r="414" spans="1:6" s="26" customFormat="1" collapsed="1" x14ac:dyDescent="0.25">
      <c r="A414" s="41" t="s">
        <v>133</v>
      </c>
      <c r="B414" s="42" t="s">
        <v>264</v>
      </c>
      <c r="C414" s="43">
        <f>C415+C428</f>
        <v>44492.800000000003</v>
      </c>
      <c r="D414" s="43">
        <f>D415+D428</f>
        <v>23689.699999999997</v>
      </c>
      <c r="E414" s="85">
        <f t="shared" si="55"/>
        <v>53.243895641541997</v>
      </c>
      <c r="F414" s="4"/>
    </row>
    <row r="415" spans="1:6" outlineLevel="1" x14ac:dyDescent="0.25">
      <c r="A415" s="31" t="s">
        <v>134</v>
      </c>
      <c r="B415" s="32" t="s">
        <v>291</v>
      </c>
      <c r="C415" s="33">
        <f>'№ 4ведомственная'!F539</f>
        <v>41433.800000000003</v>
      </c>
      <c r="D415" s="33">
        <f>'№ 4ведомственная'!G539</f>
        <v>22760.899999999998</v>
      </c>
      <c r="E415" s="86">
        <f t="shared" si="55"/>
        <v>54.93317050330888</v>
      </c>
      <c r="F415" s="2"/>
    </row>
    <row r="416" spans="1:6" ht="38.25" hidden="1" outlineLevel="2" x14ac:dyDescent="0.25">
      <c r="A416" s="15" t="s">
        <v>134</v>
      </c>
      <c r="B416" s="17" t="s">
        <v>308</v>
      </c>
      <c r="C416" s="8" t="e">
        <f>C417</f>
        <v>#REF!</v>
      </c>
      <c r="D416" s="8" t="e">
        <f>D417</f>
        <v>#REF!</v>
      </c>
      <c r="E416" s="86" t="e">
        <f t="shared" si="55"/>
        <v>#REF!</v>
      </c>
      <c r="F416" s="2"/>
    </row>
    <row r="417" spans="1:6" ht="25.5" hidden="1" outlineLevel="3" x14ac:dyDescent="0.25">
      <c r="A417" s="15" t="s">
        <v>134</v>
      </c>
      <c r="B417" s="17" t="s">
        <v>515</v>
      </c>
      <c r="C417" s="8" t="e">
        <f>C418+C425</f>
        <v>#REF!</v>
      </c>
      <c r="D417" s="8" t="e">
        <f>D418+D425</f>
        <v>#REF!</v>
      </c>
      <c r="E417" s="86" t="e">
        <f t="shared" si="55"/>
        <v>#REF!</v>
      </c>
      <c r="F417" s="2"/>
    </row>
    <row r="418" spans="1:6" hidden="1" outlineLevel="4" x14ac:dyDescent="0.25">
      <c r="A418" s="15" t="s">
        <v>134</v>
      </c>
      <c r="B418" s="17" t="s">
        <v>516</v>
      </c>
      <c r="C418" s="8" t="e">
        <f>C419+C423</f>
        <v>#REF!</v>
      </c>
      <c r="D418" s="8" t="e">
        <f>D419+D423</f>
        <v>#REF!</v>
      </c>
      <c r="E418" s="86" t="e">
        <f t="shared" si="55"/>
        <v>#REF!</v>
      </c>
      <c r="F418" s="2"/>
    </row>
    <row r="419" spans="1:6" hidden="1" outlineLevel="5" x14ac:dyDescent="0.25">
      <c r="A419" s="15" t="s">
        <v>134</v>
      </c>
      <c r="B419" s="17" t="s">
        <v>517</v>
      </c>
      <c r="C419" s="8">
        <f>C420+C421+C422</f>
        <v>9918.2000000000007</v>
      </c>
      <c r="D419" s="8">
        <f>D420+D421+D422</f>
        <v>5528.5999999999995</v>
      </c>
      <c r="E419" s="86">
        <f t="shared" si="55"/>
        <v>55.741969308947183</v>
      </c>
      <c r="F419" s="2"/>
    </row>
    <row r="420" spans="1:6" ht="51" hidden="1" outlineLevel="6" x14ac:dyDescent="0.25">
      <c r="A420" s="15" t="s">
        <v>134</v>
      </c>
      <c r="B420" s="17" t="s">
        <v>314</v>
      </c>
      <c r="C420" s="8">
        <f>'№ 4ведомственная'!F548</f>
        <v>5832</v>
      </c>
      <c r="D420" s="8">
        <f>'№ 4ведомственная'!G548</f>
        <v>2724.7</v>
      </c>
      <c r="E420" s="86">
        <f t="shared" si="55"/>
        <v>46.719821673525374</v>
      </c>
      <c r="F420" s="2"/>
    </row>
    <row r="421" spans="1:6" ht="25.5" hidden="1" outlineLevel="6" x14ac:dyDescent="0.25">
      <c r="A421" s="15" t="s">
        <v>134</v>
      </c>
      <c r="B421" s="17" t="s">
        <v>315</v>
      </c>
      <c r="C421" s="8">
        <f>'№ 4ведомственная'!F549</f>
        <v>4043.9999999999995</v>
      </c>
      <c r="D421" s="8">
        <f>'№ 4ведомственная'!G549</f>
        <v>2788</v>
      </c>
      <c r="E421" s="86">
        <f t="shared" si="55"/>
        <v>68.941641938674593</v>
      </c>
      <c r="F421" s="2"/>
    </row>
    <row r="422" spans="1:6" hidden="1" outlineLevel="6" x14ac:dyDescent="0.25">
      <c r="A422" s="15" t="s">
        <v>134</v>
      </c>
      <c r="B422" s="17" t="s">
        <v>316</v>
      </c>
      <c r="C422" s="8">
        <f>'№ 4ведомственная'!F550</f>
        <v>42.199999999999996</v>
      </c>
      <c r="D422" s="8">
        <f>'№ 4ведомственная'!G550</f>
        <v>15.9</v>
      </c>
      <c r="E422" s="86">
        <f t="shared" si="55"/>
        <v>37.677725118483416</v>
      </c>
      <c r="F422" s="2"/>
    </row>
    <row r="423" spans="1:6" ht="38.25" hidden="1" outlineLevel="5" x14ac:dyDescent="0.25">
      <c r="A423" s="15" t="s">
        <v>134</v>
      </c>
      <c r="B423" s="17" t="s">
        <v>540</v>
      </c>
      <c r="C423" s="8" t="e">
        <f>C424</f>
        <v>#REF!</v>
      </c>
      <c r="D423" s="8" t="e">
        <f>D424</f>
        <v>#REF!</v>
      </c>
      <c r="E423" s="86" t="e">
        <f t="shared" si="55"/>
        <v>#REF!</v>
      </c>
      <c r="F423" s="2"/>
    </row>
    <row r="424" spans="1:6" ht="25.5" hidden="1" outlineLevel="6" x14ac:dyDescent="0.25">
      <c r="A424" s="15" t="s">
        <v>134</v>
      </c>
      <c r="B424" s="17" t="s">
        <v>315</v>
      </c>
      <c r="C424" s="8" t="e">
        <f>'№ 4ведомственная'!#REF!</f>
        <v>#REF!</v>
      </c>
      <c r="D424" s="8" t="e">
        <f>'№ 4ведомственная'!#REF!</f>
        <v>#REF!</v>
      </c>
      <c r="E424" s="86" t="e">
        <f t="shared" si="55"/>
        <v>#REF!</v>
      </c>
      <c r="F424" s="2"/>
    </row>
    <row r="425" spans="1:6" ht="25.5" hidden="1" outlineLevel="4" x14ac:dyDescent="0.25">
      <c r="A425" s="15" t="s">
        <v>134</v>
      </c>
      <c r="B425" s="17" t="s">
        <v>518</v>
      </c>
      <c r="C425" s="8">
        <f t="shared" ref="C425:D426" si="57">C426</f>
        <v>19470.7</v>
      </c>
      <c r="D425" s="8">
        <f t="shared" si="57"/>
        <v>11179.5</v>
      </c>
      <c r="E425" s="86">
        <f t="shared" si="55"/>
        <v>57.417042016979359</v>
      </c>
      <c r="F425" s="2"/>
    </row>
    <row r="426" spans="1:6" ht="25.5" hidden="1" outlineLevel="5" x14ac:dyDescent="0.25">
      <c r="A426" s="15" t="s">
        <v>134</v>
      </c>
      <c r="B426" s="17" t="s">
        <v>519</v>
      </c>
      <c r="C426" s="8">
        <f t="shared" si="57"/>
        <v>19470.7</v>
      </c>
      <c r="D426" s="8">
        <f t="shared" si="57"/>
        <v>11179.5</v>
      </c>
      <c r="E426" s="86">
        <f t="shared" si="55"/>
        <v>57.417042016979359</v>
      </c>
      <c r="F426" s="2"/>
    </row>
    <row r="427" spans="1:6" ht="25.5" hidden="1" outlineLevel="6" x14ac:dyDescent="0.25">
      <c r="A427" s="15" t="s">
        <v>134</v>
      </c>
      <c r="B427" s="17" t="s">
        <v>341</v>
      </c>
      <c r="C427" s="8">
        <f>'№ 4ведомственная'!F557</f>
        <v>19470.7</v>
      </c>
      <c r="D427" s="8">
        <f>'№ 4ведомственная'!G557</f>
        <v>11179.5</v>
      </c>
      <c r="E427" s="86">
        <f t="shared" si="55"/>
        <v>57.417042016979359</v>
      </c>
      <c r="F427" s="2"/>
    </row>
    <row r="428" spans="1:6" outlineLevel="1" collapsed="1" x14ac:dyDescent="0.25">
      <c r="A428" s="15" t="s">
        <v>241</v>
      </c>
      <c r="B428" s="17" t="s">
        <v>309</v>
      </c>
      <c r="C428" s="8">
        <f>'№ 4ведомственная'!F567</f>
        <v>3059</v>
      </c>
      <c r="D428" s="8">
        <f>'№ 4ведомственная'!G567</f>
        <v>928.80000000000007</v>
      </c>
      <c r="E428" s="86">
        <f t="shared" si="55"/>
        <v>30.362863680941487</v>
      </c>
      <c r="F428" s="2"/>
    </row>
    <row r="429" spans="1:6" ht="38.25" hidden="1" outlineLevel="2" x14ac:dyDescent="0.25">
      <c r="A429" s="15" t="s">
        <v>241</v>
      </c>
      <c r="B429" s="17" t="s">
        <v>308</v>
      </c>
      <c r="C429" s="8" t="e">
        <f t="shared" ref="C429:D430" si="58">C430</f>
        <v>#REF!</v>
      </c>
      <c r="D429" s="8" t="e">
        <f t="shared" si="58"/>
        <v>#REF!</v>
      </c>
      <c r="E429" s="85" t="e">
        <f t="shared" si="55"/>
        <v>#REF!</v>
      </c>
      <c r="F429" s="2"/>
    </row>
    <row r="430" spans="1:6" ht="38.25" hidden="1" outlineLevel="3" x14ac:dyDescent="0.25">
      <c r="A430" s="15" t="s">
        <v>241</v>
      </c>
      <c r="B430" s="17" t="s">
        <v>552</v>
      </c>
      <c r="C430" s="8" t="e">
        <f t="shared" si="58"/>
        <v>#REF!</v>
      </c>
      <c r="D430" s="8" t="e">
        <f t="shared" si="58"/>
        <v>#REF!</v>
      </c>
      <c r="E430" s="85" t="e">
        <f t="shared" si="55"/>
        <v>#REF!</v>
      </c>
      <c r="F430" s="2"/>
    </row>
    <row r="431" spans="1:6" ht="38.25" hidden="1" outlineLevel="5" x14ac:dyDescent="0.25">
      <c r="A431" s="15" t="s">
        <v>241</v>
      </c>
      <c r="B431" s="17" t="s">
        <v>520</v>
      </c>
      <c r="C431" s="8" t="e">
        <f>C432+C433+C434</f>
        <v>#REF!</v>
      </c>
      <c r="D431" s="8" t="e">
        <f>D432+D433+D434</f>
        <v>#REF!</v>
      </c>
      <c r="E431" s="85" t="e">
        <f t="shared" si="55"/>
        <v>#REF!</v>
      </c>
      <c r="F431" s="2"/>
    </row>
    <row r="432" spans="1:6" ht="51" hidden="1" outlineLevel="6" x14ac:dyDescent="0.25">
      <c r="A432" s="15" t="s">
        <v>241</v>
      </c>
      <c r="B432" s="17" t="s">
        <v>314</v>
      </c>
      <c r="C432" s="8">
        <f>'№ 4ведомственная'!F572</f>
        <v>2766.9</v>
      </c>
      <c r="D432" s="8">
        <f>'№ 4ведомственная'!G572</f>
        <v>776.2</v>
      </c>
      <c r="E432" s="85">
        <f t="shared" si="55"/>
        <v>28.053055766381153</v>
      </c>
      <c r="F432" s="2"/>
    </row>
    <row r="433" spans="1:6" ht="25.5" hidden="1" outlineLevel="6" x14ac:dyDescent="0.25">
      <c r="A433" s="15" t="s">
        <v>241</v>
      </c>
      <c r="B433" s="17" t="s">
        <v>315</v>
      </c>
      <c r="C433" s="8">
        <f>'№ 4ведомственная'!F573</f>
        <v>286.5</v>
      </c>
      <c r="D433" s="8">
        <f>'№ 4ведомственная'!G573</f>
        <v>147</v>
      </c>
      <c r="E433" s="85">
        <f t="shared" si="55"/>
        <v>51.308900523560212</v>
      </c>
      <c r="F433" s="2"/>
    </row>
    <row r="434" spans="1:6" hidden="1" outlineLevel="6" x14ac:dyDescent="0.25">
      <c r="A434" s="15" t="s">
        <v>241</v>
      </c>
      <c r="B434" s="17" t="s">
        <v>316</v>
      </c>
      <c r="C434" s="8" t="e">
        <f>'№ 4ведомственная'!#REF!</f>
        <v>#REF!</v>
      </c>
      <c r="D434" s="8" t="e">
        <f>'№ 4ведомственная'!#REF!</f>
        <v>#REF!</v>
      </c>
      <c r="E434" s="85" t="e">
        <f t="shared" si="55"/>
        <v>#REF!</v>
      </c>
      <c r="F434" s="2"/>
    </row>
    <row r="435" spans="1:6" s="26" customFormat="1" collapsed="1" x14ac:dyDescent="0.25">
      <c r="A435" s="19" t="s">
        <v>135</v>
      </c>
      <c r="B435" s="20" t="s">
        <v>265</v>
      </c>
      <c r="C435" s="7">
        <f>C436+C442+C473</f>
        <v>11540.5</v>
      </c>
      <c r="D435" s="7">
        <f>D436+D442+D473</f>
        <v>6819.8</v>
      </c>
      <c r="E435" s="85">
        <f t="shared" si="55"/>
        <v>59.094493306182571</v>
      </c>
      <c r="F435" s="4"/>
    </row>
    <row r="436" spans="1:6" outlineLevel="1" x14ac:dyDescent="0.25">
      <c r="A436" s="15" t="s">
        <v>136</v>
      </c>
      <c r="B436" s="17" t="s">
        <v>292</v>
      </c>
      <c r="C436" s="8">
        <f>'№ 4ведомственная'!F284</f>
        <v>1200</v>
      </c>
      <c r="D436" s="8">
        <f>'№ 4ведомственная'!G284</f>
        <v>473.7</v>
      </c>
      <c r="E436" s="86">
        <f t="shared" si="55"/>
        <v>39.475000000000001</v>
      </c>
      <c r="F436" s="2"/>
    </row>
    <row r="437" spans="1:6" ht="51" hidden="1" outlineLevel="2" x14ac:dyDescent="0.25">
      <c r="A437" s="15" t="s">
        <v>136</v>
      </c>
      <c r="B437" s="17" t="s">
        <v>272</v>
      </c>
      <c r="C437" s="8">
        <f>C438</f>
        <v>0</v>
      </c>
      <c r="D437" s="8">
        <f t="shared" ref="D437:D440" si="59">D438</f>
        <v>0</v>
      </c>
      <c r="E437" s="86" t="e">
        <f t="shared" si="55"/>
        <v>#DIV/0!</v>
      </c>
      <c r="F437" s="2"/>
    </row>
    <row r="438" spans="1:6" ht="25.5" hidden="1" outlineLevel="3" x14ac:dyDescent="0.25">
      <c r="A438" s="15" t="s">
        <v>136</v>
      </c>
      <c r="B438" s="17" t="s">
        <v>343</v>
      </c>
      <c r="C438" s="8">
        <f>C439</f>
        <v>0</v>
      </c>
      <c r="D438" s="8">
        <f t="shared" si="59"/>
        <v>0</v>
      </c>
      <c r="E438" s="86" t="e">
        <f t="shared" si="55"/>
        <v>#DIV/0!</v>
      </c>
      <c r="F438" s="2"/>
    </row>
    <row r="439" spans="1:6" ht="38.25" hidden="1" outlineLevel="4" x14ac:dyDescent="0.25">
      <c r="A439" s="15" t="s">
        <v>136</v>
      </c>
      <c r="B439" s="17" t="s">
        <v>435</v>
      </c>
      <c r="C439" s="8">
        <f>C440</f>
        <v>0</v>
      </c>
      <c r="D439" s="8">
        <f t="shared" si="59"/>
        <v>0</v>
      </c>
      <c r="E439" s="86" t="e">
        <f t="shared" si="55"/>
        <v>#DIV/0!</v>
      </c>
      <c r="F439" s="2"/>
    </row>
    <row r="440" spans="1:6" ht="25.5" hidden="1" outlineLevel="5" x14ac:dyDescent="0.25">
      <c r="A440" s="15" t="s">
        <v>136</v>
      </c>
      <c r="B440" s="17" t="s">
        <v>436</v>
      </c>
      <c r="C440" s="8">
        <f>C441</f>
        <v>0</v>
      </c>
      <c r="D440" s="8">
        <f t="shared" si="59"/>
        <v>0</v>
      </c>
      <c r="E440" s="86" t="e">
        <f t="shared" si="55"/>
        <v>#DIV/0!</v>
      </c>
      <c r="F440" s="2"/>
    </row>
    <row r="441" spans="1:6" hidden="1" outlineLevel="6" x14ac:dyDescent="0.25">
      <c r="A441" s="15" t="s">
        <v>136</v>
      </c>
      <c r="B441" s="17" t="s">
        <v>326</v>
      </c>
      <c r="C441" s="8"/>
      <c r="D441" s="8"/>
      <c r="E441" s="86" t="e">
        <f t="shared" si="55"/>
        <v>#DIV/0!</v>
      </c>
      <c r="F441" s="2"/>
    </row>
    <row r="442" spans="1:6" outlineLevel="1" collapsed="1" x14ac:dyDescent="0.25">
      <c r="A442" s="15" t="s">
        <v>139</v>
      </c>
      <c r="B442" s="17" t="s">
        <v>293</v>
      </c>
      <c r="C442" s="8">
        <f>'№ 4ведомственная'!F290+'№ 4ведомственная'!F464</f>
        <v>1806</v>
      </c>
      <c r="D442" s="8">
        <f>'№ 4ведомственная'!G290+'№ 4ведомственная'!G464</f>
        <v>975.1</v>
      </c>
      <c r="E442" s="86">
        <f t="shared" si="55"/>
        <v>53.992248062015506</v>
      </c>
      <c r="F442" s="2"/>
    </row>
    <row r="443" spans="1:6" ht="38.25" hidden="1" outlineLevel="2" x14ac:dyDescent="0.25">
      <c r="A443" s="15" t="s">
        <v>139</v>
      </c>
      <c r="B443" s="17" t="s">
        <v>300</v>
      </c>
      <c r="C443" s="8">
        <f>C444+C448</f>
        <v>1386</v>
      </c>
      <c r="D443" s="8">
        <f>D444+D448</f>
        <v>686.1</v>
      </c>
      <c r="E443" s="86">
        <f t="shared" si="55"/>
        <v>49.502164502164504</v>
      </c>
      <c r="F443" s="2"/>
    </row>
    <row r="444" spans="1:6" ht="25.5" hidden="1" outlineLevel="3" x14ac:dyDescent="0.25">
      <c r="A444" s="15" t="s">
        <v>139</v>
      </c>
      <c r="B444" s="17" t="s">
        <v>455</v>
      </c>
      <c r="C444" s="8">
        <f>C445</f>
        <v>315</v>
      </c>
      <c r="D444" s="8">
        <f t="shared" ref="D444:D446" si="60">D445</f>
        <v>144</v>
      </c>
      <c r="E444" s="86">
        <f t="shared" si="55"/>
        <v>45.714285714285715</v>
      </c>
      <c r="F444" s="2"/>
    </row>
    <row r="445" spans="1:6" ht="25.5" hidden="1" outlineLevel="4" x14ac:dyDescent="0.25">
      <c r="A445" s="15" t="s">
        <v>139</v>
      </c>
      <c r="B445" s="17" t="s">
        <v>479</v>
      </c>
      <c r="C445" s="8">
        <f>C446</f>
        <v>315</v>
      </c>
      <c r="D445" s="8">
        <f t="shared" si="60"/>
        <v>144</v>
      </c>
      <c r="E445" s="86">
        <f t="shared" si="55"/>
        <v>45.714285714285715</v>
      </c>
      <c r="F445" s="2"/>
    </row>
    <row r="446" spans="1:6" ht="63.75" hidden="1" outlineLevel="5" x14ac:dyDescent="0.25">
      <c r="A446" s="15" t="s">
        <v>139</v>
      </c>
      <c r="B446" s="17" t="s">
        <v>489</v>
      </c>
      <c r="C446" s="8">
        <f>C447</f>
        <v>315</v>
      </c>
      <c r="D446" s="8">
        <f t="shared" si="60"/>
        <v>144</v>
      </c>
      <c r="E446" s="86">
        <f t="shared" si="55"/>
        <v>45.714285714285715</v>
      </c>
      <c r="F446" s="2"/>
    </row>
    <row r="447" spans="1:6" hidden="1" outlineLevel="6" x14ac:dyDescent="0.25">
      <c r="A447" s="15" t="s">
        <v>139</v>
      </c>
      <c r="B447" s="17" t="s">
        <v>326</v>
      </c>
      <c r="C447" s="8">
        <f>'№ 4ведомственная'!F469</f>
        <v>315</v>
      </c>
      <c r="D447" s="8">
        <f>'№ 4ведомственная'!G469</f>
        <v>144</v>
      </c>
      <c r="E447" s="86">
        <f t="shared" si="55"/>
        <v>45.714285714285715</v>
      </c>
      <c r="F447" s="2"/>
    </row>
    <row r="448" spans="1:6" ht="25.5" hidden="1" outlineLevel="3" x14ac:dyDescent="0.25">
      <c r="A448" s="15" t="s">
        <v>139</v>
      </c>
      <c r="B448" s="17" t="s">
        <v>461</v>
      </c>
      <c r="C448" s="8">
        <f>C449</f>
        <v>1071</v>
      </c>
      <c r="D448" s="8">
        <f t="shared" ref="D448:D450" si="61">D449</f>
        <v>542.1</v>
      </c>
      <c r="E448" s="86">
        <f t="shared" si="55"/>
        <v>50.616246498599438</v>
      </c>
      <c r="F448" s="2"/>
    </row>
    <row r="449" spans="1:6" ht="38.25" hidden="1" outlineLevel="4" x14ac:dyDescent="0.25">
      <c r="A449" s="15" t="s">
        <v>139</v>
      </c>
      <c r="B449" s="17" t="s">
        <v>462</v>
      </c>
      <c r="C449" s="8">
        <f>C450</f>
        <v>1071</v>
      </c>
      <c r="D449" s="8">
        <f t="shared" si="61"/>
        <v>542.1</v>
      </c>
      <c r="E449" s="86">
        <f t="shared" si="55"/>
        <v>50.616246498599438</v>
      </c>
      <c r="F449" s="2"/>
    </row>
    <row r="450" spans="1:6" ht="63.75" hidden="1" outlineLevel="5" x14ac:dyDescent="0.25">
      <c r="A450" s="15" t="s">
        <v>139</v>
      </c>
      <c r="B450" s="17" t="s">
        <v>489</v>
      </c>
      <c r="C450" s="8">
        <f>C451</f>
        <v>1071</v>
      </c>
      <c r="D450" s="8">
        <f t="shared" si="61"/>
        <v>542.1</v>
      </c>
      <c r="E450" s="86">
        <f t="shared" si="55"/>
        <v>50.616246498599438</v>
      </c>
      <c r="F450" s="2"/>
    </row>
    <row r="451" spans="1:6" hidden="1" outlineLevel="6" x14ac:dyDescent="0.25">
      <c r="A451" s="15" t="s">
        <v>139</v>
      </c>
      <c r="B451" s="17" t="s">
        <v>326</v>
      </c>
      <c r="C451" s="8">
        <f>'№ 4ведомственная'!F473</f>
        <v>1071</v>
      </c>
      <c r="D451" s="8">
        <f>'№ 4ведомственная'!G473</f>
        <v>542.1</v>
      </c>
      <c r="E451" s="86">
        <f t="shared" si="55"/>
        <v>50.616246498599438</v>
      </c>
      <c r="F451" s="2"/>
    </row>
    <row r="452" spans="1:6" ht="38.25" hidden="1" outlineLevel="2" x14ac:dyDescent="0.25">
      <c r="A452" s="15" t="s">
        <v>139</v>
      </c>
      <c r="B452" s="17" t="s">
        <v>294</v>
      </c>
      <c r="C452" s="8">
        <f>C453</f>
        <v>100</v>
      </c>
      <c r="D452" s="8">
        <f t="shared" ref="D452:D455" si="62">D453</f>
        <v>100</v>
      </c>
      <c r="E452" s="86">
        <f t="shared" si="55"/>
        <v>100</v>
      </c>
      <c r="F452" s="2"/>
    </row>
    <row r="453" spans="1:6" ht="25.5" hidden="1" outlineLevel="3" x14ac:dyDescent="0.25">
      <c r="A453" s="15" t="s">
        <v>139</v>
      </c>
      <c r="B453" s="17" t="s">
        <v>437</v>
      </c>
      <c r="C453" s="8">
        <f>C454</f>
        <v>100</v>
      </c>
      <c r="D453" s="8">
        <f t="shared" si="62"/>
        <v>100</v>
      </c>
      <c r="E453" s="86">
        <f t="shared" si="55"/>
        <v>100</v>
      </c>
      <c r="F453" s="2"/>
    </row>
    <row r="454" spans="1:6" ht="25.5" hidden="1" outlineLevel="4" x14ac:dyDescent="0.25">
      <c r="A454" s="15" t="s">
        <v>139</v>
      </c>
      <c r="B454" s="17" t="s">
        <v>438</v>
      </c>
      <c r="C454" s="8">
        <f>C455</f>
        <v>100</v>
      </c>
      <c r="D454" s="8">
        <f t="shared" si="62"/>
        <v>100</v>
      </c>
      <c r="E454" s="86">
        <f t="shared" si="55"/>
        <v>100</v>
      </c>
      <c r="F454" s="2"/>
    </row>
    <row r="455" spans="1:6" ht="38.25" hidden="1" outlineLevel="5" x14ac:dyDescent="0.25">
      <c r="A455" s="15" t="s">
        <v>139</v>
      </c>
      <c r="B455" s="17" t="s">
        <v>439</v>
      </c>
      <c r="C455" s="8">
        <f>C456</f>
        <v>100</v>
      </c>
      <c r="D455" s="8">
        <f t="shared" si="62"/>
        <v>100</v>
      </c>
      <c r="E455" s="86">
        <f t="shared" si="55"/>
        <v>100</v>
      </c>
      <c r="F455" s="2"/>
    </row>
    <row r="456" spans="1:6" hidden="1" outlineLevel="6" x14ac:dyDescent="0.25">
      <c r="A456" s="15" t="s">
        <v>139</v>
      </c>
      <c r="B456" s="17" t="s">
        <v>326</v>
      </c>
      <c r="C456" s="8">
        <f>'№ 4ведомственная'!F295</f>
        <v>100</v>
      </c>
      <c r="D456" s="8">
        <f>'№ 4ведомственная'!G295</f>
        <v>100</v>
      </c>
      <c r="E456" s="86">
        <f t="shared" si="55"/>
        <v>100</v>
      </c>
      <c r="F456" s="2"/>
    </row>
    <row r="457" spans="1:6" ht="51" hidden="1" outlineLevel="2" x14ac:dyDescent="0.25">
      <c r="A457" s="15" t="s">
        <v>139</v>
      </c>
      <c r="B457" s="17" t="s">
        <v>272</v>
      </c>
      <c r="C457" s="8" t="e">
        <f t="shared" ref="C457:D458" si="63">C458</f>
        <v>#REF!</v>
      </c>
      <c r="D457" s="8" t="e">
        <f t="shared" si="63"/>
        <v>#REF!</v>
      </c>
      <c r="E457" s="86" t="e">
        <f t="shared" si="55"/>
        <v>#REF!</v>
      </c>
      <c r="F457" s="2"/>
    </row>
    <row r="458" spans="1:6" ht="25.5" hidden="1" outlineLevel="3" x14ac:dyDescent="0.25">
      <c r="A458" s="15" t="s">
        <v>139</v>
      </c>
      <c r="B458" s="17" t="s">
        <v>343</v>
      </c>
      <c r="C458" s="8" t="e">
        <f t="shared" si="63"/>
        <v>#REF!</v>
      </c>
      <c r="D458" s="8" t="e">
        <f t="shared" si="63"/>
        <v>#REF!</v>
      </c>
      <c r="E458" s="86" t="e">
        <f t="shared" si="55"/>
        <v>#REF!</v>
      </c>
      <c r="F458" s="2"/>
    </row>
    <row r="459" spans="1:6" ht="38.25" hidden="1" outlineLevel="4" x14ac:dyDescent="0.25">
      <c r="A459" s="15" t="s">
        <v>139</v>
      </c>
      <c r="B459" s="17" t="s">
        <v>435</v>
      </c>
      <c r="C459" s="8" t="e">
        <f>C460+C462</f>
        <v>#REF!</v>
      </c>
      <c r="D459" s="8" t="e">
        <f>D460+D462</f>
        <v>#REF!</v>
      </c>
      <c r="E459" s="86" t="e">
        <f t="shared" si="55"/>
        <v>#REF!</v>
      </c>
      <c r="F459" s="2"/>
    </row>
    <row r="460" spans="1:6" ht="25.5" hidden="1" outlineLevel="5" x14ac:dyDescent="0.25">
      <c r="A460" s="15" t="s">
        <v>139</v>
      </c>
      <c r="B460" s="17" t="s">
        <v>440</v>
      </c>
      <c r="C460" s="8">
        <f>C461</f>
        <v>140</v>
      </c>
      <c r="D460" s="8">
        <f>D461</f>
        <v>139</v>
      </c>
      <c r="E460" s="86">
        <f t="shared" si="55"/>
        <v>99.285714285714292</v>
      </c>
      <c r="F460" s="2"/>
    </row>
    <row r="461" spans="1:6" hidden="1" outlineLevel="6" x14ac:dyDescent="0.25">
      <c r="A461" s="15" t="s">
        <v>139</v>
      </c>
      <c r="B461" s="17" t="s">
        <v>326</v>
      </c>
      <c r="C461" s="8">
        <f>'№ 4ведомственная'!F300</f>
        <v>140</v>
      </c>
      <c r="D461" s="8">
        <f>'№ 4ведомственная'!G300</f>
        <v>139</v>
      </c>
      <c r="E461" s="86">
        <f t="shared" si="55"/>
        <v>99.285714285714292</v>
      </c>
      <c r="F461" s="2"/>
    </row>
    <row r="462" spans="1:6" ht="25.5" hidden="1" outlineLevel="5" x14ac:dyDescent="0.25">
      <c r="A462" s="15" t="s">
        <v>139</v>
      </c>
      <c r="B462" s="17" t="s">
        <v>544</v>
      </c>
      <c r="C462" s="8" t="e">
        <f>C463</f>
        <v>#REF!</v>
      </c>
      <c r="D462" s="8" t="e">
        <f>D463</f>
        <v>#REF!</v>
      </c>
      <c r="E462" s="86" t="e">
        <f t="shared" si="55"/>
        <v>#REF!</v>
      </c>
      <c r="F462" s="2"/>
    </row>
    <row r="463" spans="1:6" hidden="1" outlineLevel="6" x14ac:dyDescent="0.25">
      <c r="A463" s="15" t="s">
        <v>139</v>
      </c>
      <c r="B463" s="17" t="s">
        <v>326</v>
      </c>
      <c r="C463" s="8" t="e">
        <f>'№ 4ведомственная'!#REF!</f>
        <v>#REF!</v>
      </c>
      <c r="D463" s="8" t="e">
        <f>'№ 4ведомственная'!#REF!</f>
        <v>#REF!</v>
      </c>
      <c r="E463" s="86" t="e">
        <f t="shared" si="55"/>
        <v>#REF!</v>
      </c>
      <c r="F463" s="2"/>
    </row>
    <row r="464" spans="1:6" ht="38.25" hidden="1" outlineLevel="2" x14ac:dyDescent="0.25">
      <c r="A464" s="15" t="s">
        <v>139</v>
      </c>
      <c r="B464" s="17" t="s">
        <v>295</v>
      </c>
      <c r="C464" s="8" t="e">
        <f>C465+C469</f>
        <v>#REF!</v>
      </c>
      <c r="D464" s="8" t="e">
        <f>D465+D469</f>
        <v>#REF!</v>
      </c>
      <c r="E464" s="86" t="e">
        <f t="shared" ref="E464:E519" si="64">D464/C464*100</f>
        <v>#REF!</v>
      </c>
      <c r="F464" s="2"/>
    </row>
    <row r="465" spans="1:6" ht="38.25" hidden="1" outlineLevel="3" x14ac:dyDescent="0.25">
      <c r="A465" s="15" t="s">
        <v>139</v>
      </c>
      <c r="B465" s="17" t="s">
        <v>441</v>
      </c>
      <c r="C465" s="8">
        <f>C466</f>
        <v>180</v>
      </c>
      <c r="D465" s="8">
        <f t="shared" ref="D465:D467" si="65">D466</f>
        <v>50</v>
      </c>
      <c r="E465" s="86">
        <f t="shared" si="64"/>
        <v>27.777777777777779</v>
      </c>
      <c r="F465" s="2"/>
    </row>
    <row r="466" spans="1:6" ht="38.25" hidden="1" outlineLevel="4" x14ac:dyDescent="0.25">
      <c r="A466" s="15" t="s">
        <v>139</v>
      </c>
      <c r="B466" s="17" t="s">
        <v>442</v>
      </c>
      <c r="C466" s="8">
        <f>C467</f>
        <v>180</v>
      </c>
      <c r="D466" s="8">
        <f t="shared" si="65"/>
        <v>50</v>
      </c>
      <c r="E466" s="86">
        <f t="shared" si="64"/>
        <v>27.777777777777779</v>
      </c>
      <c r="F466" s="2"/>
    </row>
    <row r="467" spans="1:6" ht="38.25" hidden="1" outlineLevel="5" x14ac:dyDescent="0.25">
      <c r="A467" s="15" t="s">
        <v>139</v>
      </c>
      <c r="B467" s="17" t="s">
        <v>443</v>
      </c>
      <c r="C467" s="8">
        <f>C468</f>
        <v>180</v>
      </c>
      <c r="D467" s="8">
        <f t="shared" si="65"/>
        <v>50</v>
      </c>
      <c r="E467" s="86">
        <f t="shared" si="64"/>
        <v>27.777777777777779</v>
      </c>
      <c r="F467" s="2"/>
    </row>
    <row r="468" spans="1:6" hidden="1" outlineLevel="6" x14ac:dyDescent="0.25">
      <c r="A468" s="15" t="s">
        <v>139</v>
      </c>
      <c r="B468" s="17" t="s">
        <v>326</v>
      </c>
      <c r="C468" s="8">
        <f>'№ 4ведомственная'!F305</f>
        <v>180</v>
      </c>
      <c r="D468" s="8">
        <f>'№ 4ведомственная'!G305</f>
        <v>50</v>
      </c>
      <c r="E468" s="86">
        <f t="shared" si="64"/>
        <v>27.777777777777779</v>
      </c>
      <c r="F468" s="2"/>
    </row>
    <row r="469" spans="1:6" ht="25.5" hidden="1" outlineLevel="3" x14ac:dyDescent="0.25">
      <c r="A469" s="15" t="s">
        <v>139</v>
      </c>
      <c r="B469" s="17" t="s">
        <v>444</v>
      </c>
      <c r="C469" s="8" t="e">
        <f>C470</f>
        <v>#REF!</v>
      </c>
      <c r="D469" s="8" t="e">
        <f t="shared" ref="D469:D471" si="66">D470</f>
        <v>#REF!</v>
      </c>
      <c r="E469" s="86" t="e">
        <f t="shared" si="64"/>
        <v>#REF!</v>
      </c>
      <c r="F469" s="2"/>
    </row>
    <row r="470" spans="1:6" ht="25.5" hidden="1" outlineLevel="4" x14ac:dyDescent="0.25">
      <c r="A470" s="15" t="s">
        <v>139</v>
      </c>
      <c r="B470" s="17" t="s">
        <v>445</v>
      </c>
      <c r="C470" s="8" t="e">
        <f>C471</f>
        <v>#REF!</v>
      </c>
      <c r="D470" s="8" t="e">
        <f t="shared" si="66"/>
        <v>#REF!</v>
      </c>
      <c r="E470" s="86" t="e">
        <f t="shared" si="64"/>
        <v>#REF!</v>
      </c>
      <c r="F470" s="2"/>
    </row>
    <row r="471" spans="1:6" ht="38.25" hidden="1" outlineLevel="5" x14ac:dyDescent="0.25">
      <c r="A471" s="15" t="s">
        <v>139</v>
      </c>
      <c r="B471" s="17" t="s">
        <v>446</v>
      </c>
      <c r="C471" s="8" t="e">
        <f>C472</f>
        <v>#REF!</v>
      </c>
      <c r="D471" s="8" t="e">
        <f t="shared" si="66"/>
        <v>#REF!</v>
      </c>
      <c r="E471" s="86" t="e">
        <f t="shared" si="64"/>
        <v>#REF!</v>
      </c>
      <c r="F471" s="2"/>
    </row>
    <row r="472" spans="1:6" hidden="1" outlineLevel="6" x14ac:dyDescent="0.25">
      <c r="A472" s="15" t="s">
        <v>139</v>
      </c>
      <c r="B472" s="17" t="s">
        <v>326</v>
      </c>
      <c r="C472" s="8" t="e">
        <f>'№ 4ведомственная'!#REF!</f>
        <v>#REF!</v>
      </c>
      <c r="D472" s="8" t="e">
        <f>'№ 4ведомственная'!#REF!</f>
        <v>#REF!</v>
      </c>
      <c r="E472" s="86" t="e">
        <f t="shared" si="64"/>
        <v>#REF!</v>
      </c>
      <c r="F472" s="2"/>
    </row>
    <row r="473" spans="1:6" outlineLevel="1" collapsed="1" x14ac:dyDescent="0.25">
      <c r="A473" s="15" t="s">
        <v>153</v>
      </c>
      <c r="B473" s="17" t="s">
        <v>296</v>
      </c>
      <c r="C473" s="8">
        <f>'№ 4ведомственная'!F306+'№ 4ведомственная'!F474</f>
        <v>8534.5</v>
      </c>
      <c r="D473" s="8">
        <f>'№ 4ведомственная'!G306+'№ 4ведомственная'!G474</f>
        <v>5371</v>
      </c>
      <c r="E473" s="86">
        <f t="shared" si="64"/>
        <v>62.932802155955237</v>
      </c>
      <c r="F473" s="2"/>
    </row>
    <row r="474" spans="1:6" ht="38.25" hidden="1" outlineLevel="2" x14ac:dyDescent="0.25">
      <c r="A474" s="15" t="s">
        <v>153</v>
      </c>
      <c r="B474" s="17" t="s">
        <v>300</v>
      </c>
      <c r="C474" s="8">
        <f>C475</f>
        <v>5222.9000000000005</v>
      </c>
      <c r="D474" s="8">
        <f t="shared" ref="D474:D476" si="67">D475</f>
        <v>2347</v>
      </c>
      <c r="E474" s="85">
        <f t="shared" si="64"/>
        <v>44.93672097876658</v>
      </c>
      <c r="F474" s="2"/>
    </row>
    <row r="475" spans="1:6" ht="25.5" hidden="1" outlineLevel="3" x14ac:dyDescent="0.25">
      <c r="A475" s="15" t="s">
        <v>153</v>
      </c>
      <c r="B475" s="17" t="s">
        <v>455</v>
      </c>
      <c r="C475" s="8">
        <f>C476</f>
        <v>5222.9000000000005</v>
      </c>
      <c r="D475" s="8">
        <f t="shared" si="67"/>
        <v>2347</v>
      </c>
      <c r="E475" s="85">
        <f t="shared" si="64"/>
        <v>44.93672097876658</v>
      </c>
      <c r="F475" s="2"/>
    </row>
    <row r="476" spans="1:6" ht="25.5" hidden="1" outlineLevel="4" x14ac:dyDescent="0.25">
      <c r="A476" s="15" t="s">
        <v>153</v>
      </c>
      <c r="B476" s="17" t="s">
        <v>456</v>
      </c>
      <c r="C476" s="8">
        <f>C477</f>
        <v>5222.9000000000005</v>
      </c>
      <c r="D476" s="8">
        <f t="shared" si="67"/>
        <v>2347</v>
      </c>
      <c r="E476" s="85">
        <f t="shared" si="64"/>
        <v>44.93672097876658</v>
      </c>
      <c r="F476" s="2"/>
    </row>
    <row r="477" spans="1:6" ht="51" hidden="1" outlineLevel="5" x14ac:dyDescent="0.25">
      <c r="A477" s="15" t="s">
        <v>153</v>
      </c>
      <c r="B477" s="17" t="s">
        <v>490</v>
      </c>
      <c r="C477" s="8">
        <f>C478+C479</f>
        <v>5222.9000000000005</v>
      </c>
      <c r="D477" s="8">
        <f>D478+D479</f>
        <v>2347</v>
      </c>
      <c r="E477" s="85">
        <f t="shared" si="64"/>
        <v>44.93672097876658</v>
      </c>
      <c r="F477" s="2"/>
    </row>
    <row r="478" spans="1:6" ht="25.5" hidden="1" outlineLevel="6" x14ac:dyDescent="0.25">
      <c r="A478" s="15" t="s">
        <v>153</v>
      </c>
      <c r="B478" s="17" t="s">
        <v>315</v>
      </c>
      <c r="C478" s="8">
        <f>'№ 4ведомственная'!F479</f>
        <v>130.6</v>
      </c>
      <c r="D478" s="8">
        <f>'№ 4ведомственная'!G479</f>
        <v>46</v>
      </c>
      <c r="E478" s="85">
        <f t="shared" si="64"/>
        <v>35.22205206738132</v>
      </c>
      <c r="F478" s="2"/>
    </row>
    <row r="479" spans="1:6" hidden="1" outlineLevel="6" x14ac:dyDescent="0.25">
      <c r="A479" s="15" t="s">
        <v>153</v>
      </c>
      <c r="B479" s="17" t="s">
        <v>326</v>
      </c>
      <c r="C479" s="8">
        <f>'№ 4ведомственная'!F480</f>
        <v>5092.3</v>
      </c>
      <c r="D479" s="8">
        <f>'№ 4ведомственная'!G480</f>
        <v>2301</v>
      </c>
      <c r="E479" s="85">
        <f t="shared" si="64"/>
        <v>45.185868860829089</v>
      </c>
      <c r="F479" s="2"/>
    </row>
    <row r="480" spans="1:6" ht="38.25" hidden="1" outlineLevel="2" x14ac:dyDescent="0.25">
      <c r="A480" s="15" t="s">
        <v>153</v>
      </c>
      <c r="B480" s="17" t="s">
        <v>297</v>
      </c>
      <c r="C480" s="8">
        <f>C481</f>
        <v>0</v>
      </c>
      <c r="D480" s="8">
        <f t="shared" ref="D480:D483" si="68">D481</f>
        <v>0</v>
      </c>
      <c r="E480" s="85" t="e">
        <f t="shared" si="64"/>
        <v>#DIV/0!</v>
      </c>
      <c r="F480" s="2"/>
    </row>
    <row r="481" spans="1:6" ht="51" hidden="1" outlineLevel="3" x14ac:dyDescent="0.25">
      <c r="A481" s="15" t="s">
        <v>153</v>
      </c>
      <c r="B481" s="17" t="s">
        <v>447</v>
      </c>
      <c r="C481" s="8">
        <f>C482</f>
        <v>0</v>
      </c>
      <c r="D481" s="8">
        <f t="shared" si="68"/>
        <v>0</v>
      </c>
      <c r="E481" s="85" t="e">
        <f t="shared" si="64"/>
        <v>#DIV/0!</v>
      </c>
      <c r="F481" s="2"/>
    </row>
    <row r="482" spans="1:6" ht="76.5" hidden="1" outlineLevel="4" x14ac:dyDescent="0.25">
      <c r="A482" s="15" t="s">
        <v>153</v>
      </c>
      <c r="B482" s="17" t="s">
        <v>448</v>
      </c>
      <c r="C482" s="8">
        <f>C483</f>
        <v>0</v>
      </c>
      <c r="D482" s="8">
        <f t="shared" si="68"/>
        <v>0</v>
      </c>
      <c r="E482" s="85" t="e">
        <f t="shared" si="64"/>
        <v>#DIV/0!</v>
      </c>
      <c r="F482" s="2"/>
    </row>
    <row r="483" spans="1:6" ht="51" hidden="1" outlineLevel="5" x14ac:dyDescent="0.25">
      <c r="A483" s="15" t="s">
        <v>153</v>
      </c>
      <c r="B483" s="17" t="s">
        <v>449</v>
      </c>
      <c r="C483" s="8">
        <f>C484</f>
        <v>0</v>
      </c>
      <c r="D483" s="8">
        <f t="shared" si="68"/>
        <v>0</v>
      </c>
      <c r="E483" s="85" t="e">
        <f t="shared" si="64"/>
        <v>#DIV/0!</v>
      </c>
      <c r="F483" s="2"/>
    </row>
    <row r="484" spans="1:6" ht="25.5" hidden="1" outlineLevel="6" x14ac:dyDescent="0.25">
      <c r="A484" s="15" t="s">
        <v>153</v>
      </c>
      <c r="B484" s="17" t="s">
        <v>407</v>
      </c>
      <c r="C484" s="8">
        <f>'№ 4ведомственная'!F311</f>
        <v>0</v>
      </c>
      <c r="D484" s="8">
        <f>'№ 4ведомственная'!G311</f>
        <v>0</v>
      </c>
      <c r="E484" s="85" t="e">
        <f t="shared" si="64"/>
        <v>#DIV/0!</v>
      </c>
      <c r="F484" s="2"/>
    </row>
    <row r="485" spans="1:6" s="26" customFormat="1" collapsed="1" x14ac:dyDescent="0.25">
      <c r="A485" s="19" t="s">
        <v>212</v>
      </c>
      <c r="B485" s="20" t="s">
        <v>268</v>
      </c>
      <c r="C485" s="7">
        <f>C487+C512+C486</f>
        <v>8207.7000000000007</v>
      </c>
      <c r="D485" s="7">
        <f>D487+D512+D486</f>
        <v>4915.5</v>
      </c>
      <c r="E485" s="85">
        <f t="shared" si="64"/>
        <v>59.888884827661826</v>
      </c>
      <c r="F485" s="4"/>
    </row>
    <row r="486" spans="1:6" s="62" customFormat="1" x14ac:dyDescent="0.25">
      <c r="A486" s="15">
        <v>1101</v>
      </c>
      <c r="B486" s="17" t="s">
        <v>651</v>
      </c>
      <c r="C486" s="8">
        <f>'№ 4ведомственная'!F576</f>
        <v>2095.1999999999998</v>
      </c>
      <c r="D486" s="8">
        <f>'№ 4ведомственная'!G576</f>
        <v>1828.1</v>
      </c>
      <c r="E486" s="86">
        <f t="shared" si="64"/>
        <v>87.251813669339455</v>
      </c>
      <c r="F486" s="61"/>
    </row>
    <row r="487" spans="1:6" outlineLevel="1" x14ac:dyDescent="0.25">
      <c r="A487" s="15" t="s">
        <v>243</v>
      </c>
      <c r="B487" s="17" t="s">
        <v>310</v>
      </c>
      <c r="C487" s="8">
        <f>'№ 4ведомственная'!F584</f>
        <v>3627.9</v>
      </c>
      <c r="D487" s="8">
        <f>'№ 4ведомственная'!G584</f>
        <v>1783.5</v>
      </c>
      <c r="E487" s="86">
        <f t="shared" si="64"/>
        <v>49.160671462829733</v>
      </c>
      <c r="F487" s="2"/>
    </row>
    <row r="488" spans="1:6" ht="38.25" hidden="1" outlineLevel="2" x14ac:dyDescent="0.25">
      <c r="A488" s="15" t="s">
        <v>243</v>
      </c>
      <c r="B488" s="17" t="s">
        <v>311</v>
      </c>
      <c r="C488" s="8" t="e">
        <f>C489+C504</f>
        <v>#REF!</v>
      </c>
      <c r="D488" s="8" t="e">
        <f>D489+D504</f>
        <v>#REF!</v>
      </c>
      <c r="E488" s="86" t="e">
        <f t="shared" si="64"/>
        <v>#REF!</v>
      </c>
      <c r="F488" s="2"/>
    </row>
    <row r="489" spans="1:6" ht="25.5" hidden="1" outlineLevel="3" x14ac:dyDescent="0.25">
      <c r="A489" s="15" t="s">
        <v>243</v>
      </c>
      <c r="B489" s="17" t="s">
        <v>521</v>
      </c>
      <c r="C489" s="8" t="e">
        <f>C490+C496+C501</f>
        <v>#REF!</v>
      </c>
      <c r="D489" s="8" t="e">
        <f>D490+D496+D501</f>
        <v>#REF!</v>
      </c>
      <c r="E489" s="86" t="e">
        <f t="shared" si="64"/>
        <v>#REF!</v>
      </c>
      <c r="F489" s="2"/>
    </row>
    <row r="490" spans="1:6" ht="63.75" hidden="1" outlineLevel="4" x14ac:dyDescent="0.25">
      <c r="A490" s="15" t="s">
        <v>243</v>
      </c>
      <c r="B490" s="17" t="s">
        <v>522</v>
      </c>
      <c r="C490" s="8" t="e">
        <f>C491+C494</f>
        <v>#REF!</v>
      </c>
      <c r="D490" s="8" t="e">
        <f>D491+D494</f>
        <v>#REF!</v>
      </c>
      <c r="E490" s="86" t="e">
        <f t="shared" si="64"/>
        <v>#REF!</v>
      </c>
      <c r="F490" s="2"/>
    </row>
    <row r="491" spans="1:6" ht="89.25" hidden="1" outlineLevel="5" x14ac:dyDescent="0.25">
      <c r="A491" s="15" t="s">
        <v>243</v>
      </c>
      <c r="B491" s="17" t="s">
        <v>523</v>
      </c>
      <c r="C491" s="8" t="e">
        <f>C492+C493</f>
        <v>#REF!</v>
      </c>
      <c r="D491" s="8" t="e">
        <f>D492+D493</f>
        <v>#REF!</v>
      </c>
      <c r="E491" s="86" t="e">
        <f t="shared" si="64"/>
        <v>#REF!</v>
      </c>
      <c r="F491" s="2"/>
    </row>
    <row r="492" spans="1:6" ht="51" hidden="1" outlineLevel="6" x14ac:dyDescent="0.25">
      <c r="A492" s="15" t="s">
        <v>243</v>
      </c>
      <c r="B492" s="17" t="s">
        <v>314</v>
      </c>
      <c r="C492" s="8" t="e">
        <f>'№ 4ведомственная'!#REF!</f>
        <v>#REF!</v>
      </c>
      <c r="D492" s="8" t="e">
        <f>'№ 4ведомственная'!#REF!</f>
        <v>#REF!</v>
      </c>
      <c r="E492" s="86" t="e">
        <f t="shared" si="64"/>
        <v>#REF!</v>
      </c>
      <c r="F492" s="2"/>
    </row>
    <row r="493" spans="1:6" ht="25.5" hidden="1" outlineLevel="6" x14ac:dyDescent="0.25">
      <c r="A493" s="15" t="s">
        <v>243</v>
      </c>
      <c r="B493" s="17" t="s">
        <v>315</v>
      </c>
      <c r="C493" s="8">
        <f>'№ 4ведомственная'!F589</f>
        <v>500</v>
      </c>
      <c r="D493" s="8">
        <f>'№ 4ведомственная'!G589</f>
        <v>325.8</v>
      </c>
      <c r="E493" s="86">
        <f t="shared" si="64"/>
        <v>65.160000000000011</v>
      </c>
      <c r="F493" s="2"/>
    </row>
    <row r="494" spans="1:6" ht="25.5" hidden="1" outlineLevel="5" x14ac:dyDescent="0.25">
      <c r="A494" s="15" t="s">
        <v>243</v>
      </c>
      <c r="B494" s="17" t="s">
        <v>524</v>
      </c>
      <c r="C494" s="8" t="e">
        <f>C495</f>
        <v>#REF!</v>
      </c>
      <c r="D494" s="8" t="e">
        <f>D495</f>
        <v>#REF!</v>
      </c>
      <c r="E494" s="86" t="e">
        <f t="shared" si="64"/>
        <v>#REF!</v>
      </c>
      <c r="F494" s="2"/>
    </row>
    <row r="495" spans="1:6" ht="25.5" hidden="1" outlineLevel="6" x14ac:dyDescent="0.25">
      <c r="A495" s="15" t="s">
        <v>243</v>
      </c>
      <c r="B495" s="17" t="s">
        <v>315</v>
      </c>
      <c r="C495" s="8" t="e">
        <f>'№ 4ведомственная'!#REF!</f>
        <v>#REF!</v>
      </c>
      <c r="D495" s="8" t="e">
        <f>'№ 4ведомственная'!#REF!</f>
        <v>#REF!</v>
      </c>
      <c r="E495" s="86" t="e">
        <f t="shared" si="64"/>
        <v>#REF!</v>
      </c>
      <c r="F495" s="2"/>
    </row>
    <row r="496" spans="1:6" ht="38.25" hidden="1" outlineLevel="4" x14ac:dyDescent="0.25">
      <c r="A496" s="15" t="s">
        <v>243</v>
      </c>
      <c r="B496" s="17" t="s">
        <v>525</v>
      </c>
      <c r="C496" s="8" t="e">
        <f>C497</f>
        <v>#REF!</v>
      </c>
      <c r="D496" s="8" t="e">
        <f>D497</f>
        <v>#REF!</v>
      </c>
      <c r="E496" s="86" t="e">
        <f t="shared" si="64"/>
        <v>#REF!</v>
      </c>
      <c r="F496" s="2"/>
    </row>
    <row r="497" spans="1:6" ht="38.25" hidden="1" outlineLevel="5" x14ac:dyDescent="0.25">
      <c r="A497" s="15" t="s">
        <v>243</v>
      </c>
      <c r="B497" s="17" t="s">
        <v>526</v>
      </c>
      <c r="C497" s="8" t="e">
        <f>C498+C499+C500</f>
        <v>#REF!</v>
      </c>
      <c r="D497" s="8" t="e">
        <f>D498+D499+D500</f>
        <v>#REF!</v>
      </c>
      <c r="E497" s="86" t="e">
        <f t="shared" si="64"/>
        <v>#REF!</v>
      </c>
      <c r="F497" s="2"/>
    </row>
    <row r="498" spans="1:6" ht="51" hidden="1" outlineLevel="6" x14ac:dyDescent="0.25">
      <c r="A498" s="15" t="s">
        <v>243</v>
      </c>
      <c r="B498" s="17" t="s">
        <v>314</v>
      </c>
      <c r="C498" s="8" t="e">
        <f>'№ 4ведомственная'!#REF!</f>
        <v>#REF!</v>
      </c>
      <c r="D498" s="8" t="e">
        <f>'№ 4ведомственная'!#REF!</f>
        <v>#REF!</v>
      </c>
      <c r="E498" s="86" t="e">
        <f t="shared" si="64"/>
        <v>#REF!</v>
      </c>
      <c r="F498" s="2"/>
    </row>
    <row r="499" spans="1:6" ht="25.5" hidden="1" outlineLevel="6" x14ac:dyDescent="0.25">
      <c r="A499" s="15" t="s">
        <v>243</v>
      </c>
      <c r="B499" s="17" t="s">
        <v>315</v>
      </c>
      <c r="C499" s="8">
        <f>'№ 4ведомственная'!F593</f>
        <v>750</v>
      </c>
      <c r="D499" s="8">
        <f>'№ 4ведомственная'!G593</f>
        <v>471.3</v>
      </c>
      <c r="E499" s="86">
        <f t="shared" si="64"/>
        <v>62.84</v>
      </c>
      <c r="F499" s="2"/>
    </row>
    <row r="500" spans="1:6" hidden="1" outlineLevel="6" x14ac:dyDescent="0.25">
      <c r="A500" s="15" t="s">
        <v>243</v>
      </c>
      <c r="B500" s="17" t="s">
        <v>316</v>
      </c>
      <c r="C500" s="8" t="e">
        <f>'№ 4ведомственная'!#REF!</f>
        <v>#REF!</v>
      </c>
      <c r="D500" s="8" t="e">
        <f>'№ 4ведомственная'!#REF!</f>
        <v>#REF!</v>
      </c>
      <c r="E500" s="86" t="e">
        <f t="shared" si="64"/>
        <v>#REF!</v>
      </c>
      <c r="F500" s="2"/>
    </row>
    <row r="501" spans="1:6" ht="25.5" hidden="1" outlineLevel="4" x14ac:dyDescent="0.25">
      <c r="A501" s="15" t="s">
        <v>243</v>
      </c>
      <c r="B501" s="17" t="s">
        <v>527</v>
      </c>
      <c r="C501" s="8" t="e">
        <f t="shared" ref="C501:D502" si="69">C502</f>
        <v>#REF!</v>
      </c>
      <c r="D501" s="8" t="e">
        <f t="shared" si="69"/>
        <v>#REF!</v>
      </c>
      <c r="E501" s="86" t="e">
        <f t="shared" si="64"/>
        <v>#REF!</v>
      </c>
      <c r="F501" s="2"/>
    </row>
    <row r="502" spans="1:6" hidden="1" outlineLevel="5" x14ac:dyDescent="0.25">
      <c r="A502" s="15" t="s">
        <v>243</v>
      </c>
      <c r="B502" s="17" t="s">
        <v>528</v>
      </c>
      <c r="C502" s="8" t="e">
        <f t="shared" si="69"/>
        <v>#REF!</v>
      </c>
      <c r="D502" s="8" t="e">
        <f t="shared" si="69"/>
        <v>#REF!</v>
      </c>
      <c r="E502" s="86" t="e">
        <f t="shared" si="64"/>
        <v>#REF!</v>
      </c>
      <c r="F502" s="2"/>
    </row>
    <row r="503" spans="1:6" ht="25.5" hidden="1" outlineLevel="6" x14ac:dyDescent="0.25">
      <c r="A503" s="15" t="s">
        <v>243</v>
      </c>
      <c r="B503" s="17" t="s">
        <v>315</v>
      </c>
      <c r="C503" s="8" t="e">
        <f>'№ 4ведомственная'!#REF!</f>
        <v>#REF!</v>
      </c>
      <c r="D503" s="8" t="e">
        <f>'№ 4ведомственная'!#REF!</f>
        <v>#REF!</v>
      </c>
      <c r="E503" s="86" t="e">
        <f t="shared" si="64"/>
        <v>#REF!</v>
      </c>
      <c r="F503" s="2"/>
    </row>
    <row r="504" spans="1:6" ht="25.5" hidden="1" outlineLevel="3" x14ac:dyDescent="0.25">
      <c r="A504" s="15" t="s">
        <v>243</v>
      </c>
      <c r="B504" s="17" t="s">
        <v>529</v>
      </c>
      <c r="C504" s="8" t="e">
        <f>C505</f>
        <v>#REF!</v>
      </c>
      <c r="D504" s="8" t="e">
        <f>D505</f>
        <v>#REF!</v>
      </c>
      <c r="E504" s="86" t="e">
        <f t="shared" si="64"/>
        <v>#REF!</v>
      </c>
      <c r="F504" s="2"/>
    </row>
    <row r="505" spans="1:6" ht="25.5" hidden="1" outlineLevel="4" x14ac:dyDescent="0.25">
      <c r="A505" s="15" t="s">
        <v>243</v>
      </c>
      <c r="B505" s="17" t="s">
        <v>530</v>
      </c>
      <c r="C505" s="8" t="e">
        <f>C506+C510</f>
        <v>#REF!</v>
      </c>
      <c r="D505" s="8" t="e">
        <f>D506+D510</f>
        <v>#REF!</v>
      </c>
      <c r="E505" s="86" t="e">
        <f t="shared" si="64"/>
        <v>#REF!</v>
      </c>
      <c r="F505" s="2"/>
    </row>
    <row r="506" spans="1:6" ht="25.5" hidden="1" outlineLevel="5" x14ac:dyDescent="0.25">
      <c r="A506" s="15" t="s">
        <v>243</v>
      </c>
      <c r="B506" s="17" t="s">
        <v>531</v>
      </c>
      <c r="C506" s="8" t="e">
        <f>C507+C508+C509</f>
        <v>#REF!</v>
      </c>
      <c r="D506" s="8" t="e">
        <f>D507+D508+D509</f>
        <v>#REF!</v>
      </c>
      <c r="E506" s="86" t="e">
        <f t="shared" si="64"/>
        <v>#REF!</v>
      </c>
      <c r="F506" s="2"/>
    </row>
    <row r="507" spans="1:6" ht="51" hidden="1" outlineLevel="6" x14ac:dyDescent="0.25">
      <c r="A507" s="15" t="s">
        <v>243</v>
      </c>
      <c r="B507" s="17" t="s">
        <v>314</v>
      </c>
      <c r="C507" s="8">
        <f>'№ 4ведомственная'!F597</f>
        <v>1153.9000000000001</v>
      </c>
      <c r="D507" s="8">
        <f>'№ 4ведомственная'!G597</f>
        <v>464.3</v>
      </c>
      <c r="E507" s="86">
        <f t="shared" si="64"/>
        <v>40.237455585406011</v>
      </c>
      <c r="F507" s="2"/>
    </row>
    <row r="508" spans="1:6" ht="25.5" hidden="1" outlineLevel="6" x14ac:dyDescent="0.25">
      <c r="A508" s="15" t="s">
        <v>243</v>
      </c>
      <c r="B508" s="17" t="s">
        <v>315</v>
      </c>
      <c r="C508" s="8">
        <f>'№ 4ведомственная'!F598</f>
        <v>622</v>
      </c>
      <c r="D508" s="8">
        <f>'№ 4ведомственная'!G598</f>
        <v>236.7</v>
      </c>
      <c r="E508" s="86">
        <f t="shared" si="64"/>
        <v>38.054662379421224</v>
      </c>
      <c r="F508" s="2"/>
    </row>
    <row r="509" spans="1:6" hidden="1" outlineLevel="6" x14ac:dyDescent="0.25">
      <c r="A509" s="15" t="s">
        <v>243</v>
      </c>
      <c r="B509" s="17" t="s">
        <v>316</v>
      </c>
      <c r="C509" s="8" t="e">
        <f>'№ 4ведомственная'!#REF!</f>
        <v>#REF!</v>
      </c>
      <c r="D509" s="8" t="e">
        <f>'№ 4ведомственная'!#REF!</f>
        <v>#REF!</v>
      </c>
      <c r="E509" s="86" t="e">
        <f t="shared" si="64"/>
        <v>#REF!</v>
      </c>
      <c r="F509" s="2"/>
    </row>
    <row r="510" spans="1:6" hidden="1" outlineLevel="5" x14ac:dyDescent="0.25">
      <c r="A510" s="15" t="s">
        <v>243</v>
      </c>
      <c r="B510" s="17" t="s">
        <v>553</v>
      </c>
      <c r="C510" s="8">
        <f>C511</f>
        <v>0</v>
      </c>
      <c r="D510" s="8">
        <f>D511</f>
        <v>0</v>
      </c>
      <c r="E510" s="86" t="e">
        <f t="shared" si="64"/>
        <v>#DIV/0!</v>
      </c>
      <c r="F510" s="2"/>
    </row>
    <row r="511" spans="1:6" ht="25.5" hidden="1" outlineLevel="6" x14ac:dyDescent="0.25">
      <c r="A511" s="15" t="s">
        <v>243</v>
      </c>
      <c r="B511" s="17" t="s">
        <v>315</v>
      </c>
      <c r="C511" s="8"/>
      <c r="D511" s="8"/>
      <c r="E511" s="86" t="e">
        <f t="shared" si="64"/>
        <v>#DIV/0!</v>
      </c>
      <c r="F511" s="2"/>
    </row>
    <row r="512" spans="1:6" outlineLevel="1" collapsed="1" x14ac:dyDescent="0.25">
      <c r="A512" s="15" t="s">
        <v>213</v>
      </c>
      <c r="B512" s="17" t="s">
        <v>306</v>
      </c>
      <c r="C512" s="8">
        <f>'№ 4ведомственная'!F482</f>
        <v>2484.6</v>
      </c>
      <c r="D512" s="8">
        <f>'№ 4ведомственная'!G482</f>
        <v>1303.9000000000001</v>
      </c>
      <c r="E512" s="86">
        <f t="shared" si="64"/>
        <v>52.479272317475655</v>
      </c>
      <c r="F512" s="2"/>
    </row>
    <row r="513" spans="1:6" ht="38.25" hidden="1" outlineLevel="2" x14ac:dyDescent="0.25">
      <c r="A513" s="15" t="s">
        <v>213</v>
      </c>
      <c r="B513" s="17" t="s">
        <v>300</v>
      </c>
      <c r="C513" s="8">
        <f>C514</f>
        <v>2171.6</v>
      </c>
      <c r="D513" s="8">
        <f t="shared" ref="D513:D516" si="70">D514</f>
        <v>990.9</v>
      </c>
      <c r="E513" s="85">
        <f t="shared" si="64"/>
        <v>45.629950267084176</v>
      </c>
      <c r="F513" s="2"/>
    </row>
    <row r="514" spans="1:6" ht="25.5" hidden="1" outlineLevel="3" x14ac:dyDescent="0.25">
      <c r="A514" s="15" t="s">
        <v>213</v>
      </c>
      <c r="B514" s="17" t="s">
        <v>476</v>
      </c>
      <c r="C514" s="8">
        <f>C515</f>
        <v>2171.6</v>
      </c>
      <c r="D514" s="8">
        <f t="shared" si="70"/>
        <v>990.9</v>
      </c>
      <c r="E514" s="85">
        <f t="shared" si="64"/>
        <v>45.629950267084176</v>
      </c>
      <c r="F514" s="2"/>
    </row>
    <row r="515" spans="1:6" ht="25.5" hidden="1" outlineLevel="4" x14ac:dyDescent="0.25">
      <c r="A515" s="15" t="s">
        <v>213</v>
      </c>
      <c r="B515" s="17" t="s">
        <v>477</v>
      </c>
      <c r="C515" s="8">
        <f>C516</f>
        <v>2171.6</v>
      </c>
      <c r="D515" s="8">
        <f t="shared" si="70"/>
        <v>990.9</v>
      </c>
      <c r="E515" s="85">
        <f t="shared" si="64"/>
        <v>45.629950267084176</v>
      </c>
      <c r="F515" s="2"/>
    </row>
    <row r="516" spans="1:6" ht="38.25" hidden="1" outlineLevel="5" x14ac:dyDescent="0.25">
      <c r="A516" s="15" t="s">
        <v>213</v>
      </c>
      <c r="B516" s="17" t="s">
        <v>491</v>
      </c>
      <c r="C516" s="8">
        <f>C517</f>
        <v>2171.6</v>
      </c>
      <c r="D516" s="8">
        <f t="shared" si="70"/>
        <v>990.9</v>
      </c>
      <c r="E516" s="85">
        <f t="shared" si="64"/>
        <v>45.629950267084176</v>
      </c>
      <c r="F516" s="2"/>
    </row>
    <row r="517" spans="1:6" ht="25.5" hidden="1" outlineLevel="6" x14ac:dyDescent="0.25">
      <c r="A517" s="15" t="s">
        <v>213</v>
      </c>
      <c r="B517" s="17" t="s">
        <v>341</v>
      </c>
      <c r="C517" s="8">
        <f>'№ 4ведомственная'!F487</f>
        <v>2171.6</v>
      </c>
      <c r="D517" s="8">
        <f>'№ 4ведомственная'!G487</f>
        <v>990.9</v>
      </c>
      <c r="E517" s="85">
        <f t="shared" si="64"/>
        <v>45.629950267084176</v>
      </c>
      <c r="F517" s="2"/>
    </row>
    <row r="518" spans="1:6" s="26" customFormat="1" collapsed="1" x14ac:dyDescent="0.25">
      <c r="A518" s="19" t="s">
        <v>158</v>
      </c>
      <c r="B518" s="20" t="s">
        <v>266</v>
      </c>
      <c r="C518" s="7">
        <f t="shared" ref="C518:C523" si="71">C519</f>
        <v>2313</v>
      </c>
      <c r="D518" s="7">
        <f t="shared" ref="D518:E523" si="72">D519</f>
        <v>1158</v>
      </c>
      <c r="E518" s="85">
        <f t="shared" si="64"/>
        <v>50.06485084306096</v>
      </c>
      <c r="F518" s="4"/>
    </row>
    <row r="519" spans="1:6" outlineLevel="1" x14ac:dyDescent="0.25">
      <c r="A519" s="15" t="s">
        <v>159</v>
      </c>
      <c r="B519" s="17" t="s">
        <v>298</v>
      </c>
      <c r="C519" s="8">
        <f>'№ 4ведомственная'!F323</f>
        <v>2313</v>
      </c>
      <c r="D519" s="8">
        <f>'№ 4ведомственная'!G323</f>
        <v>1158</v>
      </c>
      <c r="E519" s="86">
        <f t="shared" si="64"/>
        <v>50.06485084306096</v>
      </c>
      <c r="F519" s="2"/>
    </row>
    <row r="520" spans="1:6" ht="51" hidden="1" outlineLevel="2" x14ac:dyDescent="0.25">
      <c r="A520" s="15" t="s">
        <v>159</v>
      </c>
      <c r="B520" s="17" t="s">
        <v>272</v>
      </c>
      <c r="C520" s="8">
        <f t="shared" si="71"/>
        <v>1235.5999999999999</v>
      </c>
      <c r="D520" s="8">
        <f t="shared" si="72"/>
        <v>561.79999999999995</v>
      </c>
      <c r="E520" s="8">
        <f t="shared" si="72"/>
        <v>45.467788928455811</v>
      </c>
      <c r="F520" s="2"/>
    </row>
    <row r="521" spans="1:6" ht="25.5" hidden="1" outlineLevel="3" x14ac:dyDescent="0.25">
      <c r="A521" s="15" t="s">
        <v>159</v>
      </c>
      <c r="B521" s="17" t="s">
        <v>450</v>
      </c>
      <c r="C521" s="8">
        <f t="shared" si="71"/>
        <v>1235.5999999999999</v>
      </c>
      <c r="D521" s="8">
        <f t="shared" si="72"/>
        <v>561.79999999999995</v>
      </c>
      <c r="E521" s="8">
        <f t="shared" si="72"/>
        <v>45.467788928455811</v>
      </c>
      <c r="F521" s="2"/>
    </row>
    <row r="522" spans="1:6" hidden="1" outlineLevel="4" x14ac:dyDescent="0.25">
      <c r="A522" s="15" t="s">
        <v>159</v>
      </c>
      <c r="B522" s="17" t="s">
        <v>545</v>
      </c>
      <c r="C522" s="8">
        <f t="shared" si="71"/>
        <v>1235.5999999999999</v>
      </c>
      <c r="D522" s="8">
        <f t="shared" si="72"/>
        <v>561.79999999999995</v>
      </c>
      <c r="E522" s="8">
        <f t="shared" si="72"/>
        <v>45.467788928455811</v>
      </c>
      <c r="F522" s="2"/>
    </row>
    <row r="523" spans="1:6" hidden="1" outlineLevel="5" x14ac:dyDescent="0.25">
      <c r="A523" s="15" t="s">
        <v>159</v>
      </c>
      <c r="B523" s="17" t="s">
        <v>451</v>
      </c>
      <c r="C523" s="8">
        <f t="shared" si="71"/>
        <v>1235.5999999999999</v>
      </c>
      <c r="D523" s="8">
        <f t="shared" si="72"/>
        <v>561.79999999999995</v>
      </c>
      <c r="E523" s="8">
        <f t="shared" si="72"/>
        <v>45.467788928455811</v>
      </c>
      <c r="F523" s="2"/>
    </row>
    <row r="524" spans="1:6" ht="25.5" hidden="1" outlineLevel="6" x14ac:dyDescent="0.25">
      <c r="A524" s="15" t="s">
        <v>159</v>
      </c>
      <c r="B524" s="17" t="s">
        <v>341</v>
      </c>
      <c r="C524" s="8">
        <f>'№ 4ведомственная'!F330</f>
        <v>1235.5999999999999</v>
      </c>
      <c r="D524" s="8">
        <f>'№ 4ведомственная'!G330</f>
        <v>561.79999999999995</v>
      </c>
      <c r="E524" s="8">
        <f>'№ 4ведомственная'!H330</f>
        <v>45.467788928455811</v>
      </c>
      <c r="F524" s="2"/>
    </row>
    <row r="525" spans="1:6" hidden="1" outlineLevel="2" x14ac:dyDescent="0.25">
      <c r="A525" s="36" t="s">
        <v>9</v>
      </c>
      <c r="B525" s="37" t="s">
        <v>270</v>
      </c>
      <c r="C525" s="38">
        <f>C526</f>
        <v>0</v>
      </c>
      <c r="D525" s="38">
        <f t="shared" ref="D525:E527" si="73">D526</f>
        <v>0</v>
      </c>
      <c r="E525" s="38">
        <f t="shared" si="73"/>
        <v>0</v>
      </c>
      <c r="F525" s="2"/>
    </row>
    <row r="526" spans="1:6" ht="25.5" hidden="1" outlineLevel="3" x14ac:dyDescent="0.25">
      <c r="A526" s="36" t="s">
        <v>9</v>
      </c>
      <c r="B526" s="37" t="s">
        <v>317</v>
      </c>
      <c r="C526" s="38">
        <f>C527</f>
        <v>0</v>
      </c>
      <c r="D526" s="38">
        <f t="shared" si="73"/>
        <v>0</v>
      </c>
      <c r="E526" s="38">
        <f t="shared" si="73"/>
        <v>0</v>
      </c>
      <c r="F526" s="2"/>
    </row>
    <row r="527" spans="1:6" ht="25.5" hidden="1" outlineLevel="5" x14ac:dyDescent="0.25">
      <c r="A527" s="36" t="s">
        <v>9</v>
      </c>
      <c r="B527" s="37" t="s">
        <v>318</v>
      </c>
      <c r="C527" s="38">
        <f>C528</f>
        <v>0</v>
      </c>
      <c r="D527" s="38">
        <f t="shared" si="73"/>
        <v>0</v>
      </c>
      <c r="E527" s="38">
        <f t="shared" si="73"/>
        <v>0</v>
      </c>
      <c r="F527" s="2"/>
    </row>
    <row r="528" spans="1:6" hidden="1" outlineLevel="6" x14ac:dyDescent="0.25">
      <c r="A528" s="36" t="s">
        <v>9</v>
      </c>
      <c r="B528" s="37" t="s">
        <v>319</v>
      </c>
      <c r="C528" s="38"/>
      <c r="D528" s="38"/>
      <c r="E528" s="38"/>
      <c r="F528" s="2"/>
    </row>
    <row r="529" spans="1:6" ht="12.75" customHeight="1" collapsed="1" x14ac:dyDescent="0.25">
      <c r="B529" s="34"/>
      <c r="C529" s="9"/>
      <c r="D529" s="9"/>
      <c r="E529" s="13"/>
      <c r="F529" s="2"/>
    </row>
    <row r="530" spans="1:6" ht="12.75" customHeight="1" x14ac:dyDescent="0.25">
      <c r="A530" s="23"/>
      <c r="B530" s="23"/>
      <c r="C530" s="5"/>
      <c r="D530" s="5"/>
      <c r="E530" s="5"/>
      <c r="F530" s="2"/>
    </row>
    <row r="531" spans="1:6" ht="15.2" customHeight="1" x14ac:dyDescent="0.25">
      <c r="B531" s="97"/>
      <c r="C531" s="98"/>
      <c r="D531" s="98"/>
      <c r="E531" s="98"/>
      <c r="F531" s="2"/>
    </row>
  </sheetData>
  <mergeCells count="17">
    <mergeCell ref="A12:A13"/>
    <mergeCell ref="B12:B13"/>
    <mergeCell ref="C12:C13"/>
    <mergeCell ref="D12:D13"/>
    <mergeCell ref="B11:E11"/>
    <mergeCell ref="B531:E531"/>
    <mergeCell ref="C6:E6"/>
    <mergeCell ref="C7:E7"/>
    <mergeCell ref="B10:E10"/>
    <mergeCell ref="E12:E13"/>
    <mergeCell ref="C4:E4"/>
    <mergeCell ref="C5:E5"/>
    <mergeCell ref="G8:O8"/>
    <mergeCell ref="A9:E9"/>
    <mergeCell ref="C1:E1"/>
    <mergeCell ref="C2:E2"/>
    <mergeCell ref="C3:E3"/>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14"/>
  <sheetViews>
    <sheetView showGridLines="0" zoomScale="108" zoomScaleNormal="108" zoomScaleSheetLayoutView="100" workbookViewId="0">
      <selection activeCell="J14" sqref="J14"/>
    </sheetView>
  </sheetViews>
  <sheetFormatPr defaultColWidth="9.140625" defaultRowHeight="15" outlineLevelRow="7" x14ac:dyDescent="0.25"/>
  <cols>
    <col min="1" max="1" width="7.7109375" style="52" customWidth="1"/>
    <col min="2" max="2" width="7.7109375" style="53" customWidth="1"/>
    <col min="3" max="3" width="10.7109375" style="53" customWidth="1"/>
    <col min="4" max="4" width="7.7109375" style="52" customWidth="1"/>
    <col min="5" max="5" width="49" style="52" customWidth="1"/>
    <col min="6" max="8" width="11.7109375" style="63" customWidth="1"/>
    <col min="9" max="9" width="9.140625" style="60"/>
    <col min="10" max="16384" width="9.140625" style="1"/>
  </cols>
  <sheetData>
    <row r="1" spans="1:20" s="12" customFormat="1" x14ac:dyDescent="0.25">
      <c r="A1" s="75"/>
      <c r="B1" s="75"/>
      <c r="C1" s="75"/>
      <c r="D1" s="75"/>
      <c r="E1" s="110" t="s">
        <v>746</v>
      </c>
      <c r="F1" s="110"/>
      <c r="G1" s="110"/>
      <c r="H1" s="110"/>
      <c r="I1" s="76"/>
      <c r="J1" s="76"/>
      <c r="K1" s="76"/>
      <c r="L1" s="76"/>
      <c r="M1" s="76"/>
      <c r="N1" s="76"/>
      <c r="O1" s="76"/>
      <c r="P1" s="76"/>
      <c r="Q1" s="73"/>
      <c r="R1" s="73"/>
    </row>
    <row r="2" spans="1:20" s="12" customFormat="1" ht="15" customHeight="1" x14ac:dyDescent="0.25">
      <c r="A2" s="75"/>
      <c r="B2" s="75"/>
      <c r="C2" s="75"/>
      <c r="D2" s="75"/>
      <c r="E2" s="111" t="s">
        <v>747</v>
      </c>
      <c r="F2" s="111"/>
      <c r="G2" s="111"/>
      <c r="H2" s="111"/>
      <c r="I2" s="77"/>
      <c r="J2" s="77"/>
      <c r="K2" s="77"/>
      <c r="L2" s="77"/>
      <c r="M2" s="77"/>
      <c r="N2" s="77"/>
      <c r="O2" s="77"/>
      <c r="P2" s="77"/>
    </row>
    <row r="3" spans="1:20" s="12" customFormat="1" x14ac:dyDescent="0.25">
      <c r="A3" s="75"/>
      <c r="B3" s="75"/>
      <c r="C3" s="75"/>
      <c r="D3" s="75"/>
      <c r="E3" s="112" t="s">
        <v>748</v>
      </c>
      <c r="F3" s="112"/>
      <c r="G3" s="112"/>
      <c r="H3" s="112"/>
      <c r="I3" s="73"/>
      <c r="J3" s="73"/>
      <c r="K3" s="73"/>
      <c r="L3" s="73"/>
      <c r="M3" s="73"/>
      <c r="N3" s="73"/>
      <c r="O3" s="73"/>
      <c r="P3" s="73"/>
    </row>
    <row r="4" spans="1:20" s="12" customFormat="1" x14ac:dyDescent="0.25">
      <c r="A4" s="75"/>
      <c r="B4" s="75"/>
      <c r="C4" s="75"/>
      <c r="D4" s="75"/>
      <c r="E4" s="112" t="s">
        <v>758</v>
      </c>
      <c r="F4" s="112"/>
      <c r="G4" s="112"/>
      <c r="H4" s="112"/>
      <c r="I4" s="72"/>
      <c r="J4" s="72"/>
    </row>
    <row r="5" spans="1:20" s="12" customFormat="1" x14ac:dyDescent="0.25">
      <c r="A5" s="75"/>
      <c r="B5" s="75"/>
      <c r="C5" s="75"/>
      <c r="D5" s="75"/>
      <c r="E5" s="111" t="s">
        <v>749</v>
      </c>
      <c r="F5" s="111"/>
      <c r="G5" s="111"/>
      <c r="H5" s="111"/>
      <c r="I5" s="78"/>
      <c r="J5" s="78"/>
      <c r="K5" s="78"/>
      <c r="L5" s="78"/>
      <c r="M5" s="78"/>
      <c r="N5" s="78"/>
      <c r="O5" s="78"/>
      <c r="P5" s="78"/>
    </row>
    <row r="6" spans="1:20" s="12" customFormat="1" x14ac:dyDescent="0.25">
      <c r="A6" s="75"/>
      <c r="B6" s="75"/>
      <c r="C6" s="75"/>
      <c r="D6" s="75"/>
      <c r="E6" s="110" t="s">
        <v>750</v>
      </c>
      <c r="F6" s="110"/>
      <c r="G6" s="110"/>
      <c r="H6" s="110"/>
      <c r="I6" s="79"/>
      <c r="J6" s="79"/>
      <c r="K6" s="79"/>
      <c r="L6" s="79"/>
      <c r="M6" s="79"/>
      <c r="N6" s="79"/>
      <c r="O6" s="79"/>
      <c r="P6" s="79"/>
      <c r="S6" s="78"/>
    </row>
    <row r="7" spans="1:20" s="12" customFormat="1" ht="15" customHeight="1" x14ac:dyDescent="0.25">
      <c r="A7" s="75"/>
      <c r="B7" s="75"/>
      <c r="C7" s="75"/>
      <c r="D7" s="75"/>
      <c r="E7" s="111" t="s">
        <v>752</v>
      </c>
      <c r="F7" s="111"/>
      <c r="G7" s="111"/>
      <c r="H7" s="111"/>
      <c r="I7" s="78"/>
      <c r="J7" s="78"/>
      <c r="K7" s="78"/>
      <c r="L7" s="78"/>
      <c r="M7" s="78"/>
      <c r="N7" s="78"/>
      <c r="O7" s="78"/>
      <c r="P7" s="78"/>
      <c r="S7" s="79"/>
    </row>
    <row r="8" spans="1:20" s="12" customFormat="1" x14ac:dyDescent="0.25">
      <c r="A8" s="75"/>
      <c r="B8" s="75"/>
      <c r="C8" s="75"/>
      <c r="D8" s="75"/>
      <c r="E8" s="113"/>
      <c r="F8" s="113"/>
      <c r="G8" s="113"/>
      <c r="H8" s="113"/>
      <c r="S8" s="78"/>
    </row>
    <row r="9" spans="1:20" s="12" customFormat="1" ht="85.5" customHeight="1" x14ac:dyDescent="0.25">
      <c r="A9" s="114" t="s">
        <v>751</v>
      </c>
      <c r="B9" s="114"/>
      <c r="C9" s="114"/>
      <c r="D9" s="114"/>
      <c r="E9" s="114"/>
      <c r="F9" s="114"/>
      <c r="G9" s="114"/>
      <c r="H9" s="114"/>
      <c r="I9" s="80"/>
      <c r="J9" s="80"/>
      <c r="K9" s="80"/>
      <c r="L9" s="80"/>
      <c r="M9" s="80"/>
      <c r="N9" s="80"/>
      <c r="O9" s="80"/>
      <c r="P9" s="80"/>
      <c r="Q9" s="80"/>
      <c r="R9" s="80"/>
      <c r="S9" s="81"/>
      <c r="T9" s="2"/>
    </row>
    <row r="10" spans="1:20" ht="15.75" customHeight="1" x14ac:dyDescent="0.25">
      <c r="E10" s="100"/>
      <c r="F10" s="101"/>
      <c r="G10" s="101"/>
      <c r="H10" s="101"/>
    </row>
    <row r="11" spans="1:20" ht="12" customHeight="1" x14ac:dyDescent="0.25">
      <c r="A11" s="104" t="s">
        <v>533</v>
      </c>
      <c r="B11" s="117" t="s">
        <v>534</v>
      </c>
      <c r="C11" s="117" t="s">
        <v>535</v>
      </c>
      <c r="D11" s="104" t="s">
        <v>536</v>
      </c>
      <c r="E11" s="104" t="s">
        <v>537</v>
      </c>
      <c r="F11" s="106" t="s">
        <v>755</v>
      </c>
      <c r="G11" s="106" t="s">
        <v>756</v>
      </c>
      <c r="H11" s="102" t="s">
        <v>757</v>
      </c>
    </row>
    <row r="12" spans="1:20" ht="57" customHeight="1" x14ac:dyDescent="0.25">
      <c r="A12" s="104"/>
      <c r="B12" s="117"/>
      <c r="C12" s="117"/>
      <c r="D12" s="104"/>
      <c r="E12" s="104"/>
      <c r="F12" s="107"/>
      <c r="G12" s="107"/>
      <c r="H12" s="103"/>
    </row>
    <row r="13" spans="1:20" ht="16.5" customHeight="1" x14ac:dyDescent="0.25">
      <c r="A13" s="55">
        <v>1</v>
      </c>
      <c r="B13" s="56">
        <v>2</v>
      </c>
      <c r="C13" s="56">
        <v>3</v>
      </c>
      <c r="D13" s="55">
        <v>4</v>
      </c>
      <c r="E13" s="55">
        <v>5</v>
      </c>
      <c r="F13" s="10">
        <v>6</v>
      </c>
      <c r="G13" s="10">
        <v>7</v>
      </c>
      <c r="H13" s="10">
        <v>8</v>
      </c>
    </row>
    <row r="14" spans="1:20" s="3" customFormat="1" ht="16.5" customHeight="1" x14ac:dyDescent="0.25">
      <c r="A14" s="24"/>
      <c r="B14" s="45"/>
      <c r="C14" s="45"/>
      <c r="D14" s="24"/>
      <c r="E14" s="25" t="s">
        <v>532</v>
      </c>
      <c r="F14" s="6">
        <f>F15+F23+F336+F493+F605</f>
        <v>761614.79999999993</v>
      </c>
      <c r="G14" s="6">
        <f>G15+G23+G336+G493+G605</f>
        <v>357446.8</v>
      </c>
      <c r="H14" s="6">
        <f>G14/F14*100</f>
        <v>46.932753932827985</v>
      </c>
      <c r="I14" s="67"/>
      <c r="J14" s="57"/>
    </row>
    <row r="15" spans="1:20" s="3" customFormat="1" ht="25.5" x14ac:dyDescent="0.25">
      <c r="A15" s="19" t="s">
        <v>0</v>
      </c>
      <c r="B15" s="44"/>
      <c r="C15" s="44"/>
      <c r="D15" s="19"/>
      <c r="E15" s="20" t="s">
        <v>255</v>
      </c>
      <c r="F15" s="87">
        <f>F16</f>
        <v>9938.2999999999993</v>
      </c>
      <c r="G15" s="87">
        <f>G16</f>
        <v>4091.8999999999996</v>
      </c>
      <c r="H15" s="6">
        <f t="shared" ref="H15:H78" si="0">G15/F15*100</f>
        <v>41.173037642252694</v>
      </c>
      <c r="I15" s="68"/>
    </row>
    <row r="16" spans="1:20" outlineLevel="1" x14ac:dyDescent="0.25">
      <c r="A16" s="15" t="s">
        <v>0</v>
      </c>
      <c r="B16" s="16" t="s">
        <v>1</v>
      </c>
      <c r="C16" s="16"/>
      <c r="D16" s="15"/>
      <c r="E16" s="17" t="s">
        <v>260</v>
      </c>
      <c r="F16" s="88">
        <f>F17</f>
        <v>9938.2999999999993</v>
      </c>
      <c r="G16" s="88">
        <f t="shared" ref="G16:G18" si="1">G17</f>
        <v>4091.8999999999996</v>
      </c>
      <c r="H16" s="74">
        <f t="shared" si="0"/>
        <v>41.173037642252694</v>
      </c>
      <c r="J16" s="11"/>
    </row>
    <row r="17" spans="1:9" ht="38.25" outlineLevel="2" x14ac:dyDescent="0.25">
      <c r="A17" s="15" t="s">
        <v>0</v>
      </c>
      <c r="B17" s="16" t="s">
        <v>2</v>
      </c>
      <c r="C17" s="16"/>
      <c r="D17" s="15"/>
      <c r="E17" s="17" t="s">
        <v>269</v>
      </c>
      <c r="F17" s="88">
        <f>F18</f>
        <v>9938.2999999999993</v>
      </c>
      <c r="G17" s="88">
        <f t="shared" si="1"/>
        <v>4091.8999999999996</v>
      </c>
      <c r="H17" s="74">
        <f t="shared" si="0"/>
        <v>41.173037642252694</v>
      </c>
    </row>
    <row r="18" spans="1:9" outlineLevel="3" x14ac:dyDescent="0.25">
      <c r="A18" s="15" t="s">
        <v>0</v>
      </c>
      <c r="B18" s="16" t="s">
        <v>2</v>
      </c>
      <c r="C18" s="16" t="s">
        <v>3</v>
      </c>
      <c r="D18" s="15"/>
      <c r="E18" s="17" t="s">
        <v>270</v>
      </c>
      <c r="F18" s="88">
        <f>F19</f>
        <v>9938.2999999999993</v>
      </c>
      <c r="G18" s="88">
        <f t="shared" si="1"/>
        <v>4091.8999999999996</v>
      </c>
      <c r="H18" s="74">
        <f t="shared" si="0"/>
        <v>41.173037642252694</v>
      </c>
    </row>
    <row r="19" spans="1:9" ht="38.25" outlineLevel="4" x14ac:dyDescent="0.25">
      <c r="A19" s="15" t="s">
        <v>0</v>
      </c>
      <c r="B19" s="16" t="s">
        <v>2</v>
      </c>
      <c r="C19" s="16" t="s">
        <v>4</v>
      </c>
      <c r="D19" s="15"/>
      <c r="E19" s="17" t="s">
        <v>312</v>
      </c>
      <c r="F19" s="88">
        <f>F20</f>
        <v>9938.2999999999993</v>
      </c>
      <c r="G19" s="88">
        <f>G20</f>
        <v>4091.8999999999996</v>
      </c>
      <c r="H19" s="74">
        <f t="shared" si="0"/>
        <v>41.173037642252694</v>
      </c>
    </row>
    <row r="20" spans="1:9" ht="25.5" outlineLevel="6" x14ac:dyDescent="0.25">
      <c r="A20" s="15" t="s">
        <v>0</v>
      </c>
      <c r="B20" s="16" t="s">
        <v>2</v>
      </c>
      <c r="C20" s="16" t="s">
        <v>5</v>
      </c>
      <c r="D20" s="15"/>
      <c r="E20" s="17" t="s">
        <v>313</v>
      </c>
      <c r="F20" s="88">
        <f>F21+F22</f>
        <v>9938.2999999999993</v>
      </c>
      <c r="G20" s="88">
        <f>G21+G22</f>
        <v>4091.8999999999996</v>
      </c>
      <c r="H20" s="74">
        <f t="shared" si="0"/>
        <v>41.173037642252694</v>
      </c>
    </row>
    <row r="21" spans="1:9" ht="63.75" outlineLevel="7" x14ac:dyDescent="0.25">
      <c r="A21" s="15" t="s">
        <v>0</v>
      </c>
      <c r="B21" s="16" t="s">
        <v>2</v>
      </c>
      <c r="C21" s="16" t="s">
        <v>5</v>
      </c>
      <c r="D21" s="15" t="s">
        <v>6</v>
      </c>
      <c r="E21" s="17" t="s">
        <v>314</v>
      </c>
      <c r="F21" s="88">
        <v>9072.4</v>
      </c>
      <c r="G21" s="88">
        <v>3791.2</v>
      </c>
      <c r="H21" s="74">
        <f t="shared" si="0"/>
        <v>41.788280939993825</v>
      </c>
    </row>
    <row r="22" spans="1:9" ht="25.5" outlineLevel="7" x14ac:dyDescent="0.25">
      <c r="A22" s="15" t="s">
        <v>0</v>
      </c>
      <c r="B22" s="16" t="s">
        <v>2</v>
      </c>
      <c r="C22" s="16" t="s">
        <v>5</v>
      </c>
      <c r="D22" s="15" t="s">
        <v>7</v>
      </c>
      <c r="E22" s="17" t="s">
        <v>315</v>
      </c>
      <c r="F22" s="88">
        <v>865.9</v>
      </c>
      <c r="G22" s="88">
        <v>300.7</v>
      </c>
      <c r="H22" s="74">
        <f t="shared" si="0"/>
        <v>34.726873772952999</v>
      </c>
    </row>
    <row r="23" spans="1:9" s="3" customFormat="1" x14ac:dyDescent="0.25">
      <c r="A23" s="19" t="s">
        <v>11</v>
      </c>
      <c r="B23" s="44"/>
      <c r="C23" s="44"/>
      <c r="D23" s="19"/>
      <c r="E23" s="20" t="s">
        <v>256</v>
      </c>
      <c r="F23" s="87">
        <f>F24+F91+F138+F181+F283+F323</f>
        <v>304139.69999999995</v>
      </c>
      <c r="G23" s="87">
        <f>G24+G91+G138+G181+G283+G323</f>
        <v>131242.39999999997</v>
      </c>
      <c r="H23" s="6">
        <f t="shared" si="0"/>
        <v>43.152012052356199</v>
      </c>
      <c r="I23" s="68"/>
    </row>
    <row r="24" spans="1:9" outlineLevel="1" x14ac:dyDescent="0.25">
      <c r="A24" s="15" t="s">
        <v>11</v>
      </c>
      <c r="B24" s="16" t="s">
        <v>1</v>
      </c>
      <c r="C24" s="16"/>
      <c r="D24" s="15"/>
      <c r="E24" s="17" t="s">
        <v>260</v>
      </c>
      <c r="F24" s="88">
        <f>F25+F31+F44+F50+F55</f>
        <v>47430.8</v>
      </c>
      <c r="G24" s="88">
        <f>G25+G31+G44+G50+G55</f>
        <v>21691.599999999999</v>
      </c>
      <c r="H24" s="74">
        <f t="shared" si="0"/>
        <v>45.733152297663118</v>
      </c>
    </row>
    <row r="25" spans="1:9" ht="38.25" outlineLevel="2" x14ac:dyDescent="0.25">
      <c r="A25" s="15" t="s">
        <v>11</v>
      </c>
      <c r="B25" s="16" t="s">
        <v>12</v>
      </c>
      <c r="C25" s="16"/>
      <c r="D25" s="15"/>
      <c r="E25" s="17" t="s">
        <v>271</v>
      </c>
      <c r="F25" s="88">
        <f t="shared" ref="F25:G29" si="2">F26</f>
        <v>1792</v>
      </c>
      <c r="G25" s="88">
        <f t="shared" si="2"/>
        <v>701.3</v>
      </c>
      <c r="H25" s="74">
        <f t="shared" si="0"/>
        <v>39.135044642857139</v>
      </c>
    </row>
    <row r="26" spans="1:9" ht="51" outlineLevel="3" x14ac:dyDescent="0.25">
      <c r="A26" s="15" t="s">
        <v>11</v>
      </c>
      <c r="B26" s="16" t="s">
        <v>12</v>
      </c>
      <c r="C26" s="16" t="s">
        <v>13</v>
      </c>
      <c r="D26" s="15"/>
      <c r="E26" s="17" t="s">
        <v>272</v>
      </c>
      <c r="F26" s="88">
        <f t="shared" si="2"/>
        <v>1792</v>
      </c>
      <c r="G26" s="88">
        <f t="shared" si="2"/>
        <v>701.3</v>
      </c>
      <c r="H26" s="74">
        <f t="shared" si="0"/>
        <v>39.135044642857139</v>
      </c>
    </row>
    <row r="27" spans="1:9" ht="38.25" outlineLevel="4" x14ac:dyDescent="0.25">
      <c r="A27" s="15" t="s">
        <v>11</v>
      </c>
      <c r="B27" s="16" t="s">
        <v>12</v>
      </c>
      <c r="C27" s="16" t="s">
        <v>14</v>
      </c>
      <c r="D27" s="15"/>
      <c r="E27" s="17" t="s">
        <v>320</v>
      </c>
      <c r="F27" s="88">
        <f t="shared" si="2"/>
        <v>1792</v>
      </c>
      <c r="G27" s="88">
        <f t="shared" si="2"/>
        <v>701.3</v>
      </c>
      <c r="H27" s="74">
        <f t="shared" si="0"/>
        <v>39.135044642857139</v>
      </c>
    </row>
    <row r="28" spans="1:9" ht="25.5" outlineLevel="5" x14ac:dyDescent="0.25">
      <c r="A28" s="15" t="s">
        <v>11</v>
      </c>
      <c r="B28" s="16" t="s">
        <v>12</v>
      </c>
      <c r="C28" s="16" t="s">
        <v>15</v>
      </c>
      <c r="D28" s="15"/>
      <c r="E28" s="17" t="s">
        <v>321</v>
      </c>
      <c r="F28" s="88">
        <f t="shared" si="2"/>
        <v>1792</v>
      </c>
      <c r="G28" s="88">
        <f t="shared" si="2"/>
        <v>701.3</v>
      </c>
      <c r="H28" s="74">
        <f t="shared" si="0"/>
        <v>39.135044642857139</v>
      </c>
    </row>
    <row r="29" spans="1:9" outlineLevel="6" x14ac:dyDescent="0.25">
      <c r="A29" s="15" t="s">
        <v>11</v>
      </c>
      <c r="B29" s="16" t="s">
        <v>12</v>
      </c>
      <c r="C29" s="16" t="s">
        <v>16</v>
      </c>
      <c r="D29" s="15"/>
      <c r="E29" s="17" t="s">
        <v>322</v>
      </c>
      <c r="F29" s="88">
        <f t="shared" si="2"/>
        <v>1792</v>
      </c>
      <c r="G29" s="88">
        <f t="shared" si="2"/>
        <v>701.3</v>
      </c>
      <c r="H29" s="74">
        <f t="shared" si="0"/>
        <v>39.135044642857139</v>
      </c>
    </row>
    <row r="30" spans="1:9" ht="63.75" outlineLevel="7" x14ac:dyDescent="0.25">
      <c r="A30" s="15" t="s">
        <v>11</v>
      </c>
      <c r="B30" s="16" t="s">
        <v>12</v>
      </c>
      <c r="C30" s="16" t="s">
        <v>16</v>
      </c>
      <c r="D30" s="15" t="s">
        <v>6</v>
      </c>
      <c r="E30" s="17" t="s">
        <v>314</v>
      </c>
      <c r="F30" s="88">
        <v>1792</v>
      </c>
      <c r="G30" s="88">
        <v>701.3</v>
      </c>
      <c r="H30" s="74">
        <f t="shared" si="0"/>
        <v>39.135044642857139</v>
      </c>
    </row>
    <row r="31" spans="1:9" ht="51" outlineLevel="2" x14ac:dyDescent="0.25">
      <c r="A31" s="15" t="s">
        <v>11</v>
      </c>
      <c r="B31" s="16" t="s">
        <v>17</v>
      </c>
      <c r="C31" s="16"/>
      <c r="D31" s="15"/>
      <c r="E31" s="17" t="s">
        <v>273</v>
      </c>
      <c r="F31" s="88">
        <f>F32</f>
        <v>39777.699999999997</v>
      </c>
      <c r="G31" s="88">
        <f>G32</f>
        <v>17954.3</v>
      </c>
      <c r="H31" s="74">
        <f t="shared" si="0"/>
        <v>45.136596635803478</v>
      </c>
    </row>
    <row r="32" spans="1:9" ht="51" outlineLevel="3" x14ac:dyDescent="0.25">
      <c r="A32" s="15" t="s">
        <v>11</v>
      </c>
      <c r="B32" s="16" t="s">
        <v>17</v>
      </c>
      <c r="C32" s="16" t="s">
        <v>13</v>
      </c>
      <c r="D32" s="15"/>
      <c r="E32" s="17" t="s">
        <v>272</v>
      </c>
      <c r="F32" s="88">
        <f>F33+F38</f>
        <v>39777.699999999997</v>
      </c>
      <c r="G32" s="88">
        <f>G33+G38</f>
        <v>17954.3</v>
      </c>
      <c r="H32" s="74">
        <f t="shared" si="0"/>
        <v>45.136596635803478</v>
      </c>
    </row>
    <row r="33" spans="1:8" ht="51" outlineLevel="4" x14ac:dyDescent="0.25">
      <c r="A33" s="15" t="s">
        <v>11</v>
      </c>
      <c r="B33" s="16" t="s">
        <v>17</v>
      </c>
      <c r="C33" s="16" t="s">
        <v>18</v>
      </c>
      <c r="D33" s="15"/>
      <c r="E33" s="17" t="s">
        <v>323</v>
      </c>
      <c r="F33" s="88">
        <f t="shared" ref="F33:G34" si="3">F34</f>
        <v>350</v>
      </c>
      <c r="G33" s="88">
        <f t="shared" si="3"/>
        <v>142.80000000000001</v>
      </c>
      <c r="H33" s="74">
        <f t="shared" si="0"/>
        <v>40.800000000000004</v>
      </c>
    </row>
    <row r="34" spans="1:8" ht="63.75" outlineLevel="5" x14ac:dyDescent="0.25">
      <c r="A34" s="15" t="s">
        <v>11</v>
      </c>
      <c r="B34" s="16" t="s">
        <v>17</v>
      </c>
      <c r="C34" s="16" t="s">
        <v>19</v>
      </c>
      <c r="D34" s="15"/>
      <c r="E34" s="17" t="s">
        <v>324</v>
      </c>
      <c r="F34" s="88">
        <f t="shared" si="3"/>
        <v>350</v>
      </c>
      <c r="G34" s="88">
        <f t="shared" si="3"/>
        <v>142.80000000000001</v>
      </c>
      <c r="H34" s="74">
        <f t="shared" si="0"/>
        <v>40.800000000000004</v>
      </c>
    </row>
    <row r="35" spans="1:8" ht="51" outlineLevel="6" x14ac:dyDescent="0.25">
      <c r="A35" s="15" t="s">
        <v>11</v>
      </c>
      <c r="B35" s="16" t="s">
        <v>17</v>
      </c>
      <c r="C35" s="16" t="s">
        <v>20</v>
      </c>
      <c r="D35" s="15"/>
      <c r="E35" s="17" t="s">
        <v>325</v>
      </c>
      <c r="F35" s="88">
        <f>F36+F37</f>
        <v>350</v>
      </c>
      <c r="G35" s="88">
        <f>G36+G37</f>
        <v>142.80000000000001</v>
      </c>
      <c r="H35" s="74">
        <f t="shared" si="0"/>
        <v>40.800000000000004</v>
      </c>
    </row>
    <row r="36" spans="1:8" ht="63.75" outlineLevel="7" x14ac:dyDescent="0.25">
      <c r="A36" s="15" t="s">
        <v>11</v>
      </c>
      <c r="B36" s="16" t="s">
        <v>17</v>
      </c>
      <c r="C36" s="16" t="s">
        <v>20</v>
      </c>
      <c r="D36" s="15" t="s">
        <v>6</v>
      </c>
      <c r="E36" s="17" t="s">
        <v>314</v>
      </c>
      <c r="F36" s="88">
        <v>284.60000000000002</v>
      </c>
      <c r="G36" s="88">
        <v>122.4</v>
      </c>
      <c r="H36" s="74">
        <f t="shared" si="0"/>
        <v>43.007730147575543</v>
      </c>
    </row>
    <row r="37" spans="1:8" ht="25.5" outlineLevel="7" x14ac:dyDescent="0.25">
      <c r="A37" s="15" t="s">
        <v>11</v>
      </c>
      <c r="B37" s="16" t="s">
        <v>17</v>
      </c>
      <c r="C37" s="16" t="s">
        <v>20</v>
      </c>
      <c r="D37" s="15" t="s">
        <v>7</v>
      </c>
      <c r="E37" s="17" t="s">
        <v>315</v>
      </c>
      <c r="F37" s="88">
        <v>65.400000000000006</v>
      </c>
      <c r="G37" s="88">
        <v>20.399999999999999</v>
      </c>
      <c r="H37" s="74">
        <f t="shared" si="0"/>
        <v>31.192660550458712</v>
      </c>
    </row>
    <row r="38" spans="1:8" ht="38.25" outlineLevel="4" x14ac:dyDescent="0.25">
      <c r="A38" s="15" t="s">
        <v>11</v>
      </c>
      <c r="B38" s="16" t="s">
        <v>17</v>
      </c>
      <c r="C38" s="16" t="s">
        <v>14</v>
      </c>
      <c r="D38" s="15"/>
      <c r="E38" s="17" t="s">
        <v>320</v>
      </c>
      <c r="F38" s="88">
        <f t="shared" ref="F38:G39" si="4">F39</f>
        <v>39427.699999999997</v>
      </c>
      <c r="G38" s="88">
        <f t="shared" si="4"/>
        <v>17811.5</v>
      </c>
      <c r="H38" s="74">
        <f t="shared" si="0"/>
        <v>45.175092637917004</v>
      </c>
    </row>
    <row r="39" spans="1:8" ht="25.5" outlineLevel="5" x14ac:dyDescent="0.25">
      <c r="A39" s="15" t="s">
        <v>11</v>
      </c>
      <c r="B39" s="16" t="s">
        <v>17</v>
      </c>
      <c r="C39" s="16" t="s">
        <v>15</v>
      </c>
      <c r="D39" s="15"/>
      <c r="E39" s="17" t="s">
        <v>321</v>
      </c>
      <c r="F39" s="88">
        <f t="shared" si="4"/>
        <v>39427.699999999997</v>
      </c>
      <c r="G39" s="88">
        <f t="shared" si="4"/>
        <v>17811.5</v>
      </c>
      <c r="H39" s="74">
        <f t="shared" si="0"/>
        <v>45.175092637917004</v>
      </c>
    </row>
    <row r="40" spans="1:8" ht="63.75" outlineLevel="6" x14ac:dyDescent="0.25">
      <c r="A40" s="15" t="s">
        <v>11</v>
      </c>
      <c r="B40" s="16" t="s">
        <v>17</v>
      </c>
      <c r="C40" s="16" t="s">
        <v>22</v>
      </c>
      <c r="D40" s="15"/>
      <c r="E40" s="17" t="s">
        <v>327</v>
      </c>
      <c r="F40" s="88">
        <f>F41+F42+F43</f>
        <v>39427.699999999997</v>
      </c>
      <c r="G40" s="88">
        <f>G41+G42+G43</f>
        <v>17811.5</v>
      </c>
      <c r="H40" s="74">
        <f t="shared" si="0"/>
        <v>45.175092637917004</v>
      </c>
    </row>
    <row r="41" spans="1:8" ht="63.75" outlineLevel="7" x14ac:dyDescent="0.25">
      <c r="A41" s="15" t="s">
        <v>11</v>
      </c>
      <c r="B41" s="16" t="s">
        <v>17</v>
      </c>
      <c r="C41" s="16" t="s">
        <v>22</v>
      </c>
      <c r="D41" s="15" t="s">
        <v>6</v>
      </c>
      <c r="E41" s="17" t="s">
        <v>314</v>
      </c>
      <c r="F41" s="88">
        <v>31571.7</v>
      </c>
      <c r="G41" s="88">
        <v>13308.4</v>
      </c>
      <c r="H41" s="74">
        <f t="shared" si="0"/>
        <v>42.152940766572591</v>
      </c>
    </row>
    <row r="42" spans="1:8" ht="24.75" customHeight="1" outlineLevel="7" x14ac:dyDescent="0.25">
      <c r="A42" s="15" t="s">
        <v>11</v>
      </c>
      <c r="B42" s="16" t="s">
        <v>17</v>
      </c>
      <c r="C42" s="16" t="s">
        <v>22</v>
      </c>
      <c r="D42" s="15" t="s">
        <v>7</v>
      </c>
      <c r="E42" s="17" t="s">
        <v>315</v>
      </c>
      <c r="F42" s="88">
        <f>7531-25-50-1-1+25+50-10-36.6</f>
        <v>7482.4</v>
      </c>
      <c r="G42" s="88">
        <v>4113.8</v>
      </c>
      <c r="H42" s="74">
        <f t="shared" si="0"/>
        <v>54.979685662354328</v>
      </c>
    </row>
    <row r="43" spans="1:8" outlineLevel="7" x14ac:dyDescent="0.25">
      <c r="A43" s="15" t="s">
        <v>11</v>
      </c>
      <c r="B43" s="16" t="s">
        <v>17</v>
      </c>
      <c r="C43" s="16" t="s">
        <v>22</v>
      </c>
      <c r="D43" s="15" t="s">
        <v>8</v>
      </c>
      <c r="E43" s="17" t="s">
        <v>316</v>
      </c>
      <c r="F43" s="88">
        <f>75+1+1+10+36.6+250</f>
        <v>373.6</v>
      </c>
      <c r="G43" s="88">
        <v>389.3</v>
      </c>
      <c r="H43" s="74">
        <f t="shared" si="0"/>
        <v>104.20235546038543</v>
      </c>
    </row>
    <row r="44" spans="1:8" outlineLevel="2" x14ac:dyDescent="0.25">
      <c r="A44" s="15" t="s">
        <v>11</v>
      </c>
      <c r="B44" s="16" t="s">
        <v>23</v>
      </c>
      <c r="C44" s="16"/>
      <c r="D44" s="15"/>
      <c r="E44" s="17" t="s">
        <v>274</v>
      </c>
      <c r="F44" s="88">
        <f t="shared" ref="F44:G48" si="5">F45</f>
        <v>158.30000000000001</v>
      </c>
      <c r="G44" s="88">
        <f t="shared" si="5"/>
        <v>78.2</v>
      </c>
      <c r="H44" s="74">
        <f t="shared" si="0"/>
        <v>49.399873657612126</v>
      </c>
    </row>
    <row r="45" spans="1:8" ht="51" outlineLevel="3" x14ac:dyDescent="0.25">
      <c r="A45" s="15" t="s">
        <v>11</v>
      </c>
      <c r="B45" s="16" t="s">
        <v>23</v>
      </c>
      <c r="C45" s="16" t="s">
        <v>13</v>
      </c>
      <c r="D45" s="15"/>
      <c r="E45" s="17" t="s">
        <v>272</v>
      </c>
      <c r="F45" s="88">
        <f t="shared" si="5"/>
        <v>158.30000000000001</v>
      </c>
      <c r="G45" s="88">
        <f t="shared" si="5"/>
        <v>78.2</v>
      </c>
      <c r="H45" s="74">
        <f t="shared" si="0"/>
        <v>49.399873657612126</v>
      </c>
    </row>
    <row r="46" spans="1:8" ht="51" outlineLevel="4" x14ac:dyDescent="0.25">
      <c r="A46" s="15" t="s">
        <v>11</v>
      </c>
      <c r="B46" s="16" t="s">
        <v>23</v>
      </c>
      <c r="C46" s="16" t="s">
        <v>18</v>
      </c>
      <c r="D46" s="15"/>
      <c r="E46" s="17" t="s">
        <v>323</v>
      </c>
      <c r="F46" s="88">
        <f t="shared" si="5"/>
        <v>158.30000000000001</v>
      </c>
      <c r="G46" s="88">
        <f t="shared" si="5"/>
        <v>78.2</v>
      </c>
      <c r="H46" s="74">
        <f t="shared" si="0"/>
        <v>49.399873657612126</v>
      </c>
    </row>
    <row r="47" spans="1:8" ht="63.75" outlineLevel="5" x14ac:dyDescent="0.25">
      <c r="A47" s="15" t="s">
        <v>11</v>
      </c>
      <c r="B47" s="16" t="s">
        <v>23</v>
      </c>
      <c r="C47" s="16" t="s">
        <v>19</v>
      </c>
      <c r="D47" s="15"/>
      <c r="E47" s="17" t="s">
        <v>324</v>
      </c>
      <c r="F47" s="88">
        <f t="shared" si="5"/>
        <v>158.30000000000001</v>
      </c>
      <c r="G47" s="88">
        <f t="shared" si="5"/>
        <v>78.2</v>
      </c>
      <c r="H47" s="74">
        <f t="shared" si="0"/>
        <v>49.399873657612126</v>
      </c>
    </row>
    <row r="48" spans="1:8" ht="51" outlineLevel="6" x14ac:dyDescent="0.25">
      <c r="A48" s="15" t="s">
        <v>11</v>
      </c>
      <c r="B48" s="16" t="s">
        <v>23</v>
      </c>
      <c r="C48" s="16" t="s">
        <v>24</v>
      </c>
      <c r="D48" s="15"/>
      <c r="E48" s="17" t="s">
        <v>621</v>
      </c>
      <c r="F48" s="88">
        <f t="shared" si="5"/>
        <v>158.30000000000001</v>
      </c>
      <c r="G48" s="88">
        <f t="shared" si="5"/>
        <v>78.2</v>
      </c>
      <c r="H48" s="74">
        <f t="shared" si="0"/>
        <v>49.399873657612126</v>
      </c>
    </row>
    <row r="49" spans="1:8" ht="25.5" outlineLevel="7" x14ac:dyDescent="0.25">
      <c r="A49" s="15" t="s">
        <v>11</v>
      </c>
      <c r="B49" s="16" t="s">
        <v>23</v>
      </c>
      <c r="C49" s="16" t="s">
        <v>24</v>
      </c>
      <c r="D49" s="15" t="s">
        <v>7</v>
      </c>
      <c r="E49" s="17" t="s">
        <v>315</v>
      </c>
      <c r="F49" s="88">
        <v>158.30000000000001</v>
      </c>
      <c r="G49" s="88">
        <v>78.2</v>
      </c>
      <c r="H49" s="74">
        <f t="shared" si="0"/>
        <v>49.399873657612126</v>
      </c>
    </row>
    <row r="50" spans="1:8" outlineLevel="2" x14ac:dyDescent="0.25">
      <c r="A50" s="15" t="s">
        <v>11</v>
      </c>
      <c r="B50" s="16" t="s">
        <v>25</v>
      </c>
      <c r="C50" s="16"/>
      <c r="D50" s="15"/>
      <c r="E50" s="17" t="s">
        <v>275</v>
      </c>
      <c r="F50" s="88">
        <f t="shared" ref="F50:G53" si="6">F51</f>
        <v>300</v>
      </c>
      <c r="G50" s="88">
        <f t="shared" si="6"/>
        <v>0</v>
      </c>
      <c r="H50" s="74">
        <f t="shared" si="0"/>
        <v>0</v>
      </c>
    </row>
    <row r="51" spans="1:8" outlineLevel="3" x14ac:dyDescent="0.25">
      <c r="A51" s="15" t="s">
        <v>11</v>
      </c>
      <c r="B51" s="16" t="s">
        <v>25</v>
      </c>
      <c r="C51" s="16" t="s">
        <v>3</v>
      </c>
      <c r="D51" s="15"/>
      <c r="E51" s="17" t="s">
        <v>270</v>
      </c>
      <c r="F51" s="88">
        <f t="shared" si="6"/>
        <v>300</v>
      </c>
      <c r="G51" s="88">
        <f t="shared" si="6"/>
        <v>0</v>
      </c>
      <c r="H51" s="74">
        <f t="shared" si="0"/>
        <v>0</v>
      </c>
    </row>
    <row r="52" spans="1:8" outlineLevel="4" x14ac:dyDescent="0.25">
      <c r="A52" s="15" t="s">
        <v>11</v>
      </c>
      <c r="B52" s="16" t="s">
        <v>25</v>
      </c>
      <c r="C52" s="16" t="s">
        <v>26</v>
      </c>
      <c r="D52" s="15"/>
      <c r="E52" s="17" t="s">
        <v>275</v>
      </c>
      <c r="F52" s="88">
        <f t="shared" si="6"/>
        <v>300</v>
      </c>
      <c r="G52" s="88">
        <f t="shared" si="6"/>
        <v>0</v>
      </c>
      <c r="H52" s="74">
        <f t="shared" si="0"/>
        <v>0</v>
      </c>
    </row>
    <row r="53" spans="1:8" ht="25.5" outlineLevel="6" x14ac:dyDescent="0.25">
      <c r="A53" s="15" t="s">
        <v>11</v>
      </c>
      <c r="B53" s="16" t="s">
        <v>25</v>
      </c>
      <c r="C53" s="16" t="s">
        <v>27</v>
      </c>
      <c r="D53" s="15"/>
      <c r="E53" s="17" t="s">
        <v>329</v>
      </c>
      <c r="F53" s="88">
        <f t="shared" si="6"/>
        <v>300</v>
      </c>
      <c r="G53" s="88">
        <f t="shared" si="6"/>
        <v>0</v>
      </c>
      <c r="H53" s="74">
        <f t="shared" si="0"/>
        <v>0</v>
      </c>
    </row>
    <row r="54" spans="1:8" outlineLevel="7" x14ac:dyDescent="0.25">
      <c r="A54" s="15" t="s">
        <v>11</v>
      </c>
      <c r="B54" s="16" t="s">
        <v>25</v>
      </c>
      <c r="C54" s="16" t="s">
        <v>27</v>
      </c>
      <c r="D54" s="15" t="s">
        <v>8</v>
      </c>
      <c r="E54" s="17" t="s">
        <v>316</v>
      </c>
      <c r="F54" s="88">
        <v>300</v>
      </c>
      <c r="G54" s="88">
        <v>0</v>
      </c>
      <c r="H54" s="74">
        <f t="shared" si="0"/>
        <v>0</v>
      </c>
    </row>
    <row r="55" spans="1:8" outlineLevel="2" x14ac:dyDescent="0.25">
      <c r="A55" s="15" t="s">
        <v>11</v>
      </c>
      <c r="B55" s="16" t="s">
        <v>28</v>
      </c>
      <c r="C55" s="16"/>
      <c r="D55" s="15"/>
      <c r="E55" s="17" t="s">
        <v>276</v>
      </c>
      <c r="F55" s="88">
        <f>F56+F65+F82</f>
        <v>5402.8</v>
      </c>
      <c r="G55" s="88">
        <f t="shared" ref="G55" si="7">G56+G65+G82</f>
        <v>2957.8</v>
      </c>
      <c r="H55" s="74">
        <f t="shared" si="0"/>
        <v>54.745687421337088</v>
      </c>
    </row>
    <row r="56" spans="1:8" ht="51" outlineLevel="3" x14ac:dyDescent="0.25">
      <c r="A56" s="15" t="s">
        <v>11</v>
      </c>
      <c r="B56" s="16" t="s">
        <v>28</v>
      </c>
      <c r="C56" s="16" t="s">
        <v>29</v>
      </c>
      <c r="D56" s="15"/>
      <c r="E56" s="17" t="s">
        <v>602</v>
      </c>
      <c r="F56" s="88">
        <f t="shared" ref="F56:G57" si="8">F57</f>
        <v>2590</v>
      </c>
      <c r="G56" s="88">
        <f t="shared" si="8"/>
        <v>1635</v>
      </c>
      <c r="H56" s="74">
        <f t="shared" si="0"/>
        <v>63.127413127413121</v>
      </c>
    </row>
    <row r="57" spans="1:8" ht="25.5" outlineLevel="4" x14ac:dyDescent="0.25">
      <c r="A57" s="15" t="s">
        <v>11</v>
      </c>
      <c r="B57" s="16" t="s">
        <v>28</v>
      </c>
      <c r="C57" s="16" t="s">
        <v>30</v>
      </c>
      <c r="D57" s="15"/>
      <c r="E57" s="17" t="s">
        <v>330</v>
      </c>
      <c r="F57" s="88">
        <f t="shared" si="8"/>
        <v>2590</v>
      </c>
      <c r="G57" s="88">
        <f t="shared" si="8"/>
        <v>1635</v>
      </c>
      <c r="H57" s="74">
        <f t="shared" si="0"/>
        <v>63.127413127413121</v>
      </c>
    </row>
    <row r="58" spans="1:8" ht="51" outlineLevel="5" x14ac:dyDescent="0.25">
      <c r="A58" s="15" t="s">
        <v>11</v>
      </c>
      <c r="B58" s="16" t="s">
        <v>28</v>
      </c>
      <c r="C58" s="16" t="s">
        <v>31</v>
      </c>
      <c r="D58" s="15"/>
      <c r="E58" s="17" t="s">
        <v>332</v>
      </c>
      <c r="F58" s="88">
        <f>F59+F61+F63</f>
        <v>2590</v>
      </c>
      <c r="G58" s="88">
        <f>G59+G61+G63</f>
        <v>1635</v>
      </c>
      <c r="H58" s="74">
        <f t="shared" si="0"/>
        <v>63.127413127413121</v>
      </c>
    </row>
    <row r="59" spans="1:8" ht="38.25" outlineLevel="6" x14ac:dyDescent="0.25">
      <c r="A59" s="15" t="s">
        <v>11</v>
      </c>
      <c r="B59" s="16" t="s">
        <v>28</v>
      </c>
      <c r="C59" s="16" t="s">
        <v>32</v>
      </c>
      <c r="D59" s="15"/>
      <c r="E59" s="17" t="s">
        <v>333</v>
      </c>
      <c r="F59" s="88">
        <f>F60</f>
        <v>100</v>
      </c>
      <c r="G59" s="88">
        <f>G60</f>
        <v>26</v>
      </c>
      <c r="H59" s="74">
        <f t="shared" si="0"/>
        <v>26</v>
      </c>
    </row>
    <row r="60" spans="1:8" ht="25.5" outlineLevel="7" x14ac:dyDescent="0.25">
      <c r="A60" s="15" t="s">
        <v>11</v>
      </c>
      <c r="B60" s="16" t="s">
        <v>28</v>
      </c>
      <c r="C60" s="16" t="s">
        <v>32</v>
      </c>
      <c r="D60" s="15" t="s">
        <v>7</v>
      </c>
      <c r="E60" s="17" t="s">
        <v>315</v>
      </c>
      <c r="F60" s="88">
        <v>100</v>
      </c>
      <c r="G60" s="88">
        <v>26</v>
      </c>
      <c r="H60" s="74">
        <f t="shared" si="0"/>
        <v>26</v>
      </c>
    </row>
    <row r="61" spans="1:8" ht="51" outlineLevel="6" x14ac:dyDescent="0.25">
      <c r="A61" s="15" t="s">
        <v>11</v>
      </c>
      <c r="B61" s="16" t="s">
        <v>28</v>
      </c>
      <c r="C61" s="16" t="s">
        <v>33</v>
      </c>
      <c r="D61" s="15"/>
      <c r="E61" s="17" t="s">
        <v>334</v>
      </c>
      <c r="F61" s="88">
        <f>F62</f>
        <v>150</v>
      </c>
      <c r="G61" s="88">
        <f>G62</f>
        <v>0</v>
      </c>
      <c r="H61" s="74">
        <f t="shared" si="0"/>
        <v>0</v>
      </c>
    </row>
    <row r="62" spans="1:8" ht="25.5" outlineLevel="7" x14ac:dyDescent="0.25">
      <c r="A62" s="15" t="s">
        <v>11</v>
      </c>
      <c r="B62" s="16" t="s">
        <v>28</v>
      </c>
      <c r="C62" s="16" t="s">
        <v>33</v>
      </c>
      <c r="D62" s="15" t="s">
        <v>7</v>
      </c>
      <c r="E62" s="17" t="s">
        <v>315</v>
      </c>
      <c r="F62" s="88">
        <v>150</v>
      </c>
      <c r="G62" s="88">
        <v>0</v>
      </c>
      <c r="H62" s="74">
        <f t="shared" si="0"/>
        <v>0</v>
      </c>
    </row>
    <row r="63" spans="1:8" ht="25.5" outlineLevel="6" x14ac:dyDescent="0.25">
      <c r="A63" s="15" t="s">
        <v>11</v>
      </c>
      <c r="B63" s="16" t="s">
        <v>28</v>
      </c>
      <c r="C63" s="16" t="s">
        <v>34</v>
      </c>
      <c r="D63" s="15"/>
      <c r="E63" s="17" t="s">
        <v>335</v>
      </c>
      <c r="F63" s="88">
        <f>F64</f>
        <v>2340</v>
      </c>
      <c r="G63" s="88">
        <f>G64</f>
        <v>1609</v>
      </c>
      <c r="H63" s="74">
        <f t="shared" si="0"/>
        <v>68.760683760683762</v>
      </c>
    </row>
    <row r="64" spans="1:8" ht="25.5" outlineLevel="7" x14ac:dyDescent="0.25">
      <c r="A64" s="15" t="s">
        <v>11</v>
      </c>
      <c r="B64" s="16" t="s">
        <v>28</v>
      </c>
      <c r="C64" s="16" t="s">
        <v>34</v>
      </c>
      <c r="D64" s="15" t="s">
        <v>7</v>
      </c>
      <c r="E64" s="17" t="s">
        <v>315</v>
      </c>
      <c r="F64" s="88">
        <v>2340</v>
      </c>
      <c r="G64" s="88">
        <v>1609</v>
      </c>
      <c r="H64" s="74">
        <f t="shared" si="0"/>
        <v>68.760683760683762</v>
      </c>
    </row>
    <row r="65" spans="1:8" ht="51" outlineLevel="3" x14ac:dyDescent="0.25">
      <c r="A65" s="15" t="s">
        <v>11</v>
      </c>
      <c r="B65" s="16" t="s">
        <v>28</v>
      </c>
      <c r="C65" s="16" t="s">
        <v>13</v>
      </c>
      <c r="D65" s="15"/>
      <c r="E65" s="17" t="s">
        <v>272</v>
      </c>
      <c r="F65" s="88">
        <f>F66+F73</f>
        <v>1375</v>
      </c>
      <c r="G65" s="88">
        <f>G66+G73</f>
        <v>714.8</v>
      </c>
      <c r="H65" s="74">
        <f t="shared" si="0"/>
        <v>51.985454545454544</v>
      </c>
    </row>
    <row r="66" spans="1:8" ht="51" outlineLevel="4" x14ac:dyDescent="0.25">
      <c r="A66" s="15" t="s">
        <v>11</v>
      </c>
      <c r="B66" s="16" t="s">
        <v>28</v>
      </c>
      <c r="C66" s="16" t="s">
        <v>18</v>
      </c>
      <c r="D66" s="15"/>
      <c r="E66" s="17" t="s">
        <v>323</v>
      </c>
      <c r="F66" s="88">
        <f>F67</f>
        <v>487</v>
      </c>
      <c r="G66" s="88">
        <f>G67</f>
        <v>294.89999999999998</v>
      </c>
      <c r="H66" s="74">
        <f t="shared" si="0"/>
        <v>60.554414784394254</v>
      </c>
    </row>
    <row r="67" spans="1:8" ht="63.75" outlineLevel="5" x14ac:dyDescent="0.25">
      <c r="A67" s="15" t="s">
        <v>11</v>
      </c>
      <c r="B67" s="16" t="s">
        <v>28</v>
      </c>
      <c r="C67" s="16" t="s">
        <v>19</v>
      </c>
      <c r="D67" s="15"/>
      <c r="E67" s="17" t="s">
        <v>324</v>
      </c>
      <c r="F67" s="88">
        <f>F68+F71</f>
        <v>487</v>
      </c>
      <c r="G67" s="88">
        <f>G68+G71</f>
        <v>294.89999999999998</v>
      </c>
      <c r="H67" s="74">
        <f t="shared" si="0"/>
        <v>60.554414784394254</v>
      </c>
    </row>
    <row r="68" spans="1:8" ht="63.75" outlineLevel="6" x14ac:dyDescent="0.25">
      <c r="A68" s="15" t="s">
        <v>11</v>
      </c>
      <c r="B68" s="16" t="s">
        <v>28</v>
      </c>
      <c r="C68" s="16" t="s">
        <v>37</v>
      </c>
      <c r="D68" s="15"/>
      <c r="E68" s="17" t="s">
        <v>339</v>
      </c>
      <c r="F68" s="88">
        <f>F69+F70</f>
        <v>217</v>
      </c>
      <c r="G68" s="88">
        <f>G69+G70</f>
        <v>24.9</v>
      </c>
      <c r="H68" s="74">
        <f t="shared" si="0"/>
        <v>11.474654377880183</v>
      </c>
    </row>
    <row r="69" spans="1:8" ht="63.75" outlineLevel="7" x14ac:dyDescent="0.25">
      <c r="A69" s="15" t="s">
        <v>11</v>
      </c>
      <c r="B69" s="16" t="s">
        <v>28</v>
      </c>
      <c r="C69" s="16" t="s">
        <v>37</v>
      </c>
      <c r="D69" s="15" t="s">
        <v>6</v>
      </c>
      <c r="E69" s="17" t="s">
        <v>314</v>
      </c>
      <c r="F69" s="88">
        <v>167.9</v>
      </c>
      <c r="G69" s="88">
        <v>24.9</v>
      </c>
      <c r="H69" s="74">
        <f t="shared" si="0"/>
        <v>14.830256104824299</v>
      </c>
    </row>
    <row r="70" spans="1:8" ht="25.5" outlineLevel="7" x14ac:dyDescent="0.25">
      <c r="A70" s="15" t="s">
        <v>11</v>
      </c>
      <c r="B70" s="16" t="s">
        <v>28</v>
      </c>
      <c r="C70" s="16" t="s">
        <v>37</v>
      </c>
      <c r="D70" s="15" t="s">
        <v>7</v>
      </c>
      <c r="E70" s="17" t="s">
        <v>315</v>
      </c>
      <c r="F70" s="88">
        <v>49.1</v>
      </c>
      <c r="G70" s="88">
        <v>0</v>
      </c>
      <c r="H70" s="74">
        <f t="shared" si="0"/>
        <v>0</v>
      </c>
    </row>
    <row r="71" spans="1:8" ht="25.5" outlineLevel="6" x14ac:dyDescent="0.25">
      <c r="A71" s="15" t="s">
        <v>11</v>
      </c>
      <c r="B71" s="16" t="s">
        <v>28</v>
      </c>
      <c r="C71" s="16" t="s">
        <v>38</v>
      </c>
      <c r="D71" s="15"/>
      <c r="E71" s="17" t="s">
        <v>340</v>
      </c>
      <c r="F71" s="88">
        <f>F72</f>
        <v>270</v>
      </c>
      <c r="G71" s="88">
        <f>G72</f>
        <v>270</v>
      </c>
      <c r="H71" s="74">
        <f t="shared" si="0"/>
        <v>100</v>
      </c>
    </row>
    <row r="72" spans="1:8" ht="25.5" outlineLevel="7" x14ac:dyDescent="0.25">
      <c r="A72" s="15" t="s">
        <v>11</v>
      </c>
      <c r="B72" s="16" t="s">
        <v>28</v>
      </c>
      <c r="C72" s="16" t="s">
        <v>38</v>
      </c>
      <c r="D72" s="15" t="s">
        <v>39</v>
      </c>
      <c r="E72" s="17" t="s">
        <v>341</v>
      </c>
      <c r="F72" s="88">
        <f>220+50</f>
        <v>270</v>
      </c>
      <c r="G72" s="88">
        <v>270</v>
      </c>
      <c r="H72" s="74">
        <f t="shared" si="0"/>
        <v>100</v>
      </c>
    </row>
    <row r="73" spans="1:8" ht="38.25" outlineLevel="4" x14ac:dyDescent="0.25">
      <c r="A73" s="15" t="s">
        <v>11</v>
      </c>
      <c r="B73" s="16" t="s">
        <v>28</v>
      </c>
      <c r="C73" s="16" t="s">
        <v>40</v>
      </c>
      <c r="D73" s="15"/>
      <c r="E73" s="17" t="s">
        <v>343</v>
      </c>
      <c r="F73" s="88">
        <f>F74+F79</f>
        <v>888</v>
      </c>
      <c r="G73" s="88">
        <f>G74+G79</f>
        <v>419.9</v>
      </c>
      <c r="H73" s="74">
        <f t="shared" si="0"/>
        <v>47.28603603603603</v>
      </c>
    </row>
    <row r="74" spans="1:8" ht="25.5" outlineLevel="5" x14ac:dyDescent="0.25">
      <c r="A74" s="15" t="s">
        <v>11</v>
      </c>
      <c r="B74" s="16" t="s">
        <v>28</v>
      </c>
      <c r="C74" s="16" t="s">
        <v>41</v>
      </c>
      <c r="D74" s="15"/>
      <c r="E74" s="17" t="s">
        <v>344</v>
      </c>
      <c r="F74" s="88">
        <f>F75+F77</f>
        <v>400</v>
      </c>
      <c r="G74" s="88">
        <f>G75+G77</f>
        <v>209.89999999999998</v>
      </c>
      <c r="H74" s="74">
        <f t="shared" si="0"/>
        <v>52.474999999999994</v>
      </c>
    </row>
    <row r="75" spans="1:8" ht="38.25" outlineLevel="6" x14ac:dyDescent="0.25">
      <c r="A75" s="15" t="s">
        <v>11</v>
      </c>
      <c r="B75" s="16" t="s">
        <v>28</v>
      </c>
      <c r="C75" s="16" t="s">
        <v>42</v>
      </c>
      <c r="D75" s="15"/>
      <c r="E75" s="17" t="s">
        <v>345</v>
      </c>
      <c r="F75" s="88">
        <f>F76</f>
        <v>200</v>
      </c>
      <c r="G75" s="88">
        <f>G76</f>
        <v>53.3</v>
      </c>
      <c r="H75" s="74">
        <f t="shared" si="0"/>
        <v>26.649999999999995</v>
      </c>
    </row>
    <row r="76" spans="1:8" ht="25.5" outlineLevel="7" x14ac:dyDescent="0.25">
      <c r="A76" s="15" t="s">
        <v>11</v>
      </c>
      <c r="B76" s="16" t="s">
        <v>28</v>
      </c>
      <c r="C76" s="16" t="s">
        <v>42</v>
      </c>
      <c r="D76" s="15" t="s">
        <v>7</v>
      </c>
      <c r="E76" s="17" t="s">
        <v>315</v>
      </c>
      <c r="F76" s="88">
        <v>200</v>
      </c>
      <c r="G76" s="88">
        <v>53.3</v>
      </c>
      <c r="H76" s="74">
        <f t="shared" si="0"/>
        <v>26.649999999999995</v>
      </c>
    </row>
    <row r="77" spans="1:8" ht="38.25" outlineLevel="6" x14ac:dyDescent="0.25">
      <c r="A77" s="15" t="s">
        <v>11</v>
      </c>
      <c r="B77" s="16" t="s">
        <v>28</v>
      </c>
      <c r="C77" s="16" t="s">
        <v>43</v>
      </c>
      <c r="D77" s="15"/>
      <c r="E77" s="17" t="s">
        <v>346</v>
      </c>
      <c r="F77" s="88">
        <f>F78</f>
        <v>200</v>
      </c>
      <c r="G77" s="88">
        <f>G78</f>
        <v>156.6</v>
      </c>
      <c r="H77" s="74">
        <f t="shared" si="0"/>
        <v>78.3</v>
      </c>
    </row>
    <row r="78" spans="1:8" ht="25.5" outlineLevel="7" x14ac:dyDescent="0.25">
      <c r="A78" s="15" t="s">
        <v>11</v>
      </c>
      <c r="B78" s="16" t="s">
        <v>28</v>
      </c>
      <c r="C78" s="16" t="s">
        <v>43</v>
      </c>
      <c r="D78" s="15" t="s">
        <v>7</v>
      </c>
      <c r="E78" s="17" t="s">
        <v>315</v>
      </c>
      <c r="F78" s="88">
        <v>200</v>
      </c>
      <c r="G78" s="88">
        <v>156.6</v>
      </c>
      <c r="H78" s="74">
        <f t="shared" si="0"/>
        <v>78.3</v>
      </c>
    </row>
    <row r="79" spans="1:8" ht="51" outlineLevel="7" x14ac:dyDescent="0.25">
      <c r="A79" s="15" t="s">
        <v>11</v>
      </c>
      <c r="B79" s="16" t="s">
        <v>28</v>
      </c>
      <c r="C79" s="16" t="s">
        <v>137</v>
      </c>
      <c r="D79" s="15"/>
      <c r="E79" s="17" t="s">
        <v>435</v>
      </c>
      <c r="F79" s="88">
        <f t="shared" ref="F79:G80" si="9">F80</f>
        <v>488</v>
      </c>
      <c r="G79" s="88">
        <f t="shared" si="9"/>
        <v>210</v>
      </c>
      <c r="H79" s="74">
        <f t="shared" ref="H79:H142" si="10">G79/F79*100</f>
        <v>43.032786885245898</v>
      </c>
    </row>
    <row r="80" spans="1:8" ht="38.25" outlineLevel="7" x14ac:dyDescent="0.25">
      <c r="A80" s="15" t="s">
        <v>11</v>
      </c>
      <c r="B80" s="16" t="s">
        <v>28</v>
      </c>
      <c r="C80" s="16" t="s">
        <v>145</v>
      </c>
      <c r="D80" s="15"/>
      <c r="E80" s="17" t="s">
        <v>544</v>
      </c>
      <c r="F80" s="88">
        <f t="shared" si="9"/>
        <v>488</v>
      </c>
      <c r="G80" s="88">
        <f t="shared" si="9"/>
        <v>210</v>
      </c>
      <c r="H80" s="74">
        <f t="shared" si="10"/>
        <v>43.032786885245898</v>
      </c>
    </row>
    <row r="81" spans="1:9" outlineLevel="7" x14ac:dyDescent="0.25">
      <c r="A81" s="15" t="s">
        <v>11</v>
      </c>
      <c r="B81" s="16" t="s">
        <v>28</v>
      </c>
      <c r="C81" s="16" t="s">
        <v>145</v>
      </c>
      <c r="D81" s="15" t="s">
        <v>21</v>
      </c>
      <c r="E81" s="17" t="s">
        <v>326</v>
      </c>
      <c r="F81" s="88">
        <v>488</v>
      </c>
      <c r="G81" s="88">
        <v>210</v>
      </c>
      <c r="H81" s="74">
        <f t="shared" si="10"/>
        <v>43.032786885245898</v>
      </c>
    </row>
    <row r="82" spans="1:9" s="12" customFormat="1" ht="38.25" outlineLevel="3" x14ac:dyDescent="0.25">
      <c r="A82" s="15" t="s">
        <v>11</v>
      </c>
      <c r="B82" s="16" t="s">
        <v>28</v>
      </c>
      <c r="C82" s="16" t="s">
        <v>704</v>
      </c>
      <c r="D82" s="15"/>
      <c r="E82" s="51" t="s">
        <v>554</v>
      </c>
      <c r="F82" s="88">
        <f>F83+F87</f>
        <v>1437.8</v>
      </c>
      <c r="G82" s="88">
        <f t="shared" ref="G82" si="11">G83+G87</f>
        <v>608</v>
      </c>
      <c r="H82" s="74">
        <f t="shared" si="10"/>
        <v>42.286827096953687</v>
      </c>
      <c r="I82" s="66"/>
    </row>
    <row r="83" spans="1:9" s="12" customFormat="1" ht="51" outlineLevel="4" x14ac:dyDescent="0.25">
      <c r="A83" s="15" t="s">
        <v>11</v>
      </c>
      <c r="B83" s="16" t="s">
        <v>28</v>
      </c>
      <c r="C83" s="16" t="s">
        <v>705</v>
      </c>
      <c r="D83" s="15"/>
      <c r="E83" s="51" t="s">
        <v>706</v>
      </c>
      <c r="F83" s="88">
        <f>F84</f>
        <v>608</v>
      </c>
      <c r="G83" s="88">
        <f t="shared" ref="G83" si="12">G84</f>
        <v>608</v>
      </c>
      <c r="H83" s="74">
        <f t="shared" si="10"/>
        <v>100</v>
      </c>
      <c r="I83" s="66"/>
    </row>
    <row r="84" spans="1:9" s="12" customFormat="1" ht="25.5" outlineLevel="5" x14ac:dyDescent="0.25">
      <c r="A84" s="15" t="s">
        <v>11</v>
      </c>
      <c r="B84" s="16" t="s">
        <v>28</v>
      </c>
      <c r="C84" s="16" t="s">
        <v>707</v>
      </c>
      <c r="D84" s="15"/>
      <c r="E84" s="51" t="s">
        <v>352</v>
      </c>
      <c r="F84" s="88">
        <f>F85</f>
        <v>608</v>
      </c>
      <c r="G84" s="88">
        <f t="shared" ref="G84" si="13">G85</f>
        <v>608</v>
      </c>
      <c r="H84" s="74">
        <f t="shared" si="10"/>
        <v>100</v>
      </c>
      <c r="I84" s="66"/>
    </row>
    <row r="85" spans="1:9" s="12" customFormat="1" ht="38.25" outlineLevel="6" x14ac:dyDescent="0.25">
      <c r="A85" s="15" t="s">
        <v>11</v>
      </c>
      <c r="B85" s="16" t="s">
        <v>28</v>
      </c>
      <c r="C85" s="16" t="s">
        <v>708</v>
      </c>
      <c r="D85" s="15"/>
      <c r="E85" s="51" t="s">
        <v>709</v>
      </c>
      <c r="F85" s="88">
        <f>F86</f>
        <v>608</v>
      </c>
      <c r="G85" s="88">
        <f t="shared" ref="G85" si="14">G86</f>
        <v>608</v>
      </c>
      <c r="H85" s="74">
        <f t="shared" si="10"/>
        <v>100</v>
      </c>
      <c r="I85" s="66"/>
    </row>
    <row r="86" spans="1:9" s="12" customFormat="1" ht="25.5" outlineLevel="7" x14ac:dyDescent="0.25">
      <c r="A86" s="15" t="s">
        <v>11</v>
      </c>
      <c r="B86" s="16" t="s">
        <v>28</v>
      </c>
      <c r="C86" s="16" t="s">
        <v>708</v>
      </c>
      <c r="D86" s="15" t="s">
        <v>7</v>
      </c>
      <c r="E86" s="51" t="s">
        <v>315</v>
      </c>
      <c r="F86" s="88">
        <v>608</v>
      </c>
      <c r="G86" s="88">
        <v>608</v>
      </c>
      <c r="H86" s="74">
        <f t="shared" si="10"/>
        <v>100</v>
      </c>
      <c r="I86" s="66"/>
    </row>
    <row r="87" spans="1:9" s="12" customFormat="1" ht="51" outlineLevel="4" x14ac:dyDescent="0.25">
      <c r="A87" s="15" t="s">
        <v>11</v>
      </c>
      <c r="B87" s="16" t="s">
        <v>28</v>
      </c>
      <c r="C87" s="16" t="s">
        <v>710</v>
      </c>
      <c r="D87" s="15"/>
      <c r="E87" s="51" t="s">
        <v>556</v>
      </c>
      <c r="F87" s="88">
        <f>F88</f>
        <v>829.8</v>
      </c>
      <c r="G87" s="88">
        <f t="shared" ref="G87" si="15">G88</f>
        <v>0</v>
      </c>
      <c r="H87" s="74">
        <f t="shared" si="10"/>
        <v>0</v>
      </c>
      <c r="I87" s="66"/>
    </row>
    <row r="88" spans="1:9" s="12" customFormat="1" ht="65.25" customHeight="1" outlineLevel="4" x14ac:dyDescent="0.25">
      <c r="A88" s="15" t="s">
        <v>11</v>
      </c>
      <c r="B88" s="16" t="s">
        <v>28</v>
      </c>
      <c r="C88" s="16" t="s">
        <v>711</v>
      </c>
      <c r="D88" s="15"/>
      <c r="E88" s="51" t="s">
        <v>712</v>
      </c>
      <c r="F88" s="88">
        <f>F89</f>
        <v>829.8</v>
      </c>
      <c r="G88" s="88">
        <f t="shared" ref="G88" si="16">G89</f>
        <v>0</v>
      </c>
      <c r="H88" s="74">
        <f t="shared" si="10"/>
        <v>0</v>
      </c>
      <c r="I88" s="66"/>
    </row>
    <row r="89" spans="1:9" s="12" customFormat="1" ht="51" outlineLevel="4" x14ac:dyDescent="0.25">
      <c r="A89" s="15" t="s">
        <v>11</v>
      </c>
      <c r="B89" s="16" t="s">
        <v>28</v>
      </c>
      <c r="C89" s="16" t="s">
        <v>713</v>
      </c>
      <c r="D89" s="15"/>
      <c r="E89" s="51" t="s">
        <v>714</v>
      </c>
      <c r="F89" s="88">
        <f>F90</f>
        <v>829.8</v>
      </c>
      <c r="G89" s="88">
        <f t="shared" ref="G89" si="17">G90</f>
        <v>0</v>
      </c>
      <c r="H89" s="74">
        <f t="shared" si="10"/>
        <v>0</v>
      </c>
      <c r="I89" s="66"/>
    </row>
    <row r="90" spans="1:9" s="12" customFormat="1" ht="25.5" outlineLevel="4" x14ac:dyDescent="0.25">
      <c r="A90" s="15" t="s">
        <v>11</v>
      </c>
      <c r="B90" s="16" t="s">
        <v>28</v>
      </c>
      <c r="C90" s="16" t="s">
        <v>713</v>
      </c>
      <c r="D90" s="15" t="s">
        <v>7</v>
      </c>
      <c r="E90" s="51" t="s">
        <v>315</v>
      </c>
      <c r="F90" s="88">
        <v>829.8</v>
      </c>
      <c r="G90" s="88">
        <v>0</v>
      </c>
      <c r="H90" s="74">
        <f t="shared" si="10"/>
        <v>0</v>
      </c>
      <c r="I90" s="66"/>
    </row>
    <row r="91" spans="1:9" ht="25.5" outlineLevel="1" x14ac:dyDescent="0.25">
      <c r="A91" s="15" t="s">
        <v>11</v>
      </c>
      <c r="B91" s="16" t="s">
        <v>51</v>
      </c>
      <c r="C91" s="16"/>
      <c r="D91" s="15"/>
      <c r="E91" s="17" t="s">
        <v>261</v>
      </c>
      <c r="F91" s="88">
        <f>F92+F98+F124</f>
        <v>3108.2</v>
      </c>
      <c r="G91" s="88">
        <f>G92+G98+G124</f>
        <v>1292</v>
      </c>
      <c r="H91" s="74">
        <f t="shared" si="10"/>
        <v>41.567466700984497</v>
      </c>
    </row>
    <row r="92" spans="1:9" outlineLevel="2" x14ac:dyDescent="0.25">
      <c r="A92" s="15" t="s">
        <v>11</v>
      </c>
      <c r="B92" s="16" t="s">
        <v>52</v>
      </c>
      <c r="C92" s="16"/>
      <c r="D92" s="15"/>
      <c r="E92" s="17" t="s">
        <v>279</v>
      </c>
      <c r="F92" s="88">
        <f>F93</f>
        <v>901.5</v>
      </c>
      <c r="G92" s="88">
        <f t="shared" ref="G92:G95" si="18">G93</f>
        <v>365.6</v>
      </c>
      <c r="H92" s="74">
        <f t="shared" si="10"/>
        <v>40.554631170271769</v>
      </c>
    </row>
    <row r="93" spans="1:9" ht="51" outlineLevel="3" x14ac:dyDescent="0.25">
      <c r="A93" s="15" t="s">
        <v>11</v>
      </c>
      <c r="B93" s="16" t="s">
        <v>52</v>
      </c>
      <c r="C93" s="16" t="s">
        <v>13</v>
      </c>
      <c r="D93" s="15"/>
      <c r="E93" s="17" t="s">
        <v>272</v>
      </c>
      <c r="F93" s="88">
        <f>F94</f>
        <v>901.5</v>
      </c>
      <c r="G93" s="88">
        <f t="shared" si="18"/>
        <v>365.6</v>
      </c>
      <c r="H93" s="74">
        <f t="shared" si="10"/>
        <v>40.554631170271769</v>
      </c>
    </row>
    <row r="94" spans="1:9" ht="51" outlineLevel="4" x14ac:dyDescent="0.25">
      <c r="A94" s="15" t="s">
        <v>11</v>
      </c>
      <c r="B94" s="16" t="s">
        <v>52</v>
      </c>
      <c r="C94" s="16" t="s">
        <v>18</v>
      </c>
      <c r="D94" s="15"/>
      <c r="E94" s="17" t="s">
        <v>323</v>
      </c>
      <c r="F94" s="88">
        <f>F95</f>
        <v>901.5</v>
      </c>
      <c r="G94" s="88">
        <f t="shared" si="18"/>
        <v>365.6</v>
      </c>
      <c r="H94" s="74">
        <f t="shared" si="10"/>
        <v>40.554631170271769</v>
      </c>
    </row>
    <row r="95" spans="1:9" ht="63.75" outlineLevel="5" x14ac:dyDescent="0.25">
      <c r="A95" s="15" t="s">
        <v>11</v>
      </c>
      <c r="B95" s="16" t="s">
        <v>52</v>
      </c>
      <c r="C95" s="16" t="s">
        <v>19</v>
      </c>
      <c r="D95" s="15"/>
      <c r="E95" s="17" t="s">
        <v>324</v>
      </c>
      <c r="F95" s="88">
        <f>F96</f>
        <v>901.5</v>
      </c>
      <c r="G95" s="88">
        <f t="shared" si="18"/>
        <v>365.6</v>
      </c>
      <c r="H95" s="74">
        <f t="shared" si="10"/>
        <v>40.554631170271769</v>
      </c>
    </row>
    <row r="96" spans="1:9" ht="38.25" outlineLevel="6" x14ac:dyDescent="0.25">
      <c r="A96" s="15" t="s">
        <v>11</v>
      </c>
      <c r="B96" s="16" t="s">
        <v>52</v>
      </c>
      <c r="C96" s="16" t="s">
        <v>598</v>
      </c>
      <c r="D96" s="15"/>
      <c r="E96" s="17" t="s">
        <v>361</v>
      </c>
      <c r="F96" s="88">
        <f>F97</f>
        <v>901.5</v>
      </c>
      <c r="G96" s="88">
        <f>G97</f>
        <v>365.6</v>
      </c>
      <c r="H96" s="74">
        <f t="shared" si="10"/>
        <v>40.554631170271769</v>
      </c>
    </row>
    <row r="97" spans="1:8" ht="63.75" outlineLevel="7" x14ac:dyDescent="0.25">
      <c r="A97" s="15" t="s">
        <v>11</v>
      </c>
      <c r="B97" s="16" t="s">
        <v>52</v>
      </c>
      <c r="C97" s="16" t="s">
        <v>598</v>
      </c>
      <c r="D97" s="15" t="s">
        <v>6</v>
      </c>
      <c r="E97" s="17" t="s">
        <v>314</v>
      </c>
      <c r="F97" s="88">
        <v>901.5</v>
      </c>
      <c r="G97" s="88">
        <v>365.6</v>
      </c>
      <c r="H97" s="74">
        <f t="shared" si="10"/>
        <v>40.554631170271769</v>
      </c>
    </row>
    <row r="98" spans="1:8" ht="38.25" customHeight="1" outlineLevel="2" x14ac:dyDescent="0.25">
      <c r="A98" s="15" t="s">
        <v>11</v>
      </c>
      <c r="B98" s="16" t="s">
        <v>58</v>
      </c>
      <c r="C98" s="16"/>
      <c r="D98" s="15"/>
      <c r="E98" s="17" t="s">
        <v>640</v>
      </c>
      <c r="F98" s="88">
        <f>F99</f>
        <v>2086.6999999999998</v>
      </c>
      <c r="G98" s="88">
        <f>G99</f>
        <v>926.4</v>
      </c>
      <c r="H98" s="74">
        <f t="shared" si="10"/>
        <v>44.39545694158241</v>
      </c>
    </row>
    <row r="99" spans="1:8" ht="76.5" outlineLevel="3" x14ac:dyDescent="0.25">
      <c r="A99" s="15" t="s">
        <v>11</v>
      </c>
      <c r="B99" s="16" t="s">
        <v>58</v>
      </c>
      <c r="C99" s="16" t="s">
        <v>54</v>
      </c>
      <c r="D99" s="15"/>
      <c r="E99" s="17" t="s">
        <v>280</v>
      </c>
      <c r="F99" s="88">
        <f>F105+F109+F100</f>
        <v>2086.6999999999998</v>
      </c>
      <c r="G99" s="88">
        <f>G105+G109+G100</f>
        <v>926.4</v>
      </c>
      <c r="H99" s="74">
        <f t="shared" si="10"/>
        <v>44.39545694158241</v>
      </c>
    </row>
    <row r="100" spans="1:8" ht="63.75" outlineLevel="4" x14ac:dyDescent="0.25">
      <c r="A100" s="15" t="s">
        <v>11</v>
      </c>
      <c r="B100" s="16" t="s">
        <v>58</v>
      </c>
      <c r="C100" s="16" t="s">
        <v>55</v>
      </c>
      <c r="D100" s="15"/>
      <c r="E100" s="17" t="s">
        <v>362</v>
      </c>
      <c r="F100" s="88">
        <f t="shared" ref="F100:G101" si="19">F101</f>
        <v>1936.6999999999998</v>
      </c>
      <c r="G100" s="88">
        <f t="shared" si="19"/>
        <v>923.4</v>
      </c>
      <c r="H100" s="74">
        <f t="shared" si="10"/>
        <v>47.679041668818094</v>
      </c>
    </row>
    <row r="101" spans="1:8" ht="38.25" outlineLevel="5" x14ac:dyDescent="0.25">
      <c r="A101" s="15" t="s">
        <v>11</v>
      </c>
      <c r="B101" s="16" t="s">
        <v>58</v>
      </c>
      <c r="C101" s="16" t="s">
        <v>56</v>
      </c>
      <c r="D101" s="15"/>
      <c r="E101" s="17" t="s">
        <v>363</v>
      </c>
      <c r="F101" s="88">
        <f t="shared" si="19"/>
        <v>1936.6999999999998</v>
      </c>
      <c r="G101" s="88">
        <f t="shared" si="19"/>
        <v>923.4</v>
      </c>
      <c r="H101" s="74">
        <f t="shared" si="10"/>
        <v>47.679041668818094</v>
      </c>
    </row>
    <row r="102" spans="1:8" ht="25.5" outlineLevel="6" x14ac:dyDescent="0.25">
      <c r="A102" s="15" t="s">
        <v>11</v>
      </c>
      <c r="B102" s="16" t="s">
        <v>58</v>
      </c>
      <c r="C102" s="16" t="s">
        <v>57</v>
      </c>
      <c r="D102" s="15"/>
      <c r="E102" s="17" t="s">
        <v>364</v>
      </c>
      <c r="F102" s="88">
        <f>F103+F104</f>
        <v>1936.6999999999998</v>
      </c>
      <c r="G102" s="88">
        <f>G103+G104</f>
        <v>923.4</v>
      </c>
      <c r="H102" s="74">
        <f t="shared" si="10"/>
        <v>47.679041668818094</v>
      </c>
    </row>
    <row r="103" spans="1:8" ht="63.75" outlineLevel="7" x14ac:dyDescent="0.25">
      <c r="A103" s="15" t="s">
        <v>11</v>
      </c>
      <c r="B103" s="16" t="s">
        <v>58</v>
      </c>
      <c r="C103" s="16" t="s">
        <v>57</v>
      </c>
      <c r="D103" s="15" t="s">
        <v>6</v>
      </c>
      <c r="E103" s="17" t="s">
        <v>314</v>
      </c>
      <c r="F103" s="88">
        <v>1864.6</v>
      </c>
      <c r="G103" s="88">
        <v>861.5</v>
      </c>
      <c r="H103" s="74">
        <f t="shared" si="10"/>
        <v>46.2029389681433</v>
      </c>
    </row>
    <row r="104" spans="1:8" ht="25.5" outlineLevel="7" x14ac:dyDescent="0.25">
      <c r="A104" s="15" t="s">
        <v>11</v>
      </c>
      <c r="B104" s="16" t="s">
        <v>58</v>
      </c>
      <c r="C104" s="16" t="s">
        <v>57</v>
      </c>
      <c r="D104" s="15" t="s">
        <v>7</v>
      </c>
      <c r="E104" s="17" t="s">
        <v>315</v>
      </c>
      <c r="F104" s="88">
        <v>72.099999999999994</v>
      </c>
      <c r="G104" s="88">
        <v>61.9</v>
      </c>
      <c r="H104" s="74">
        <f t="shared" si="10"/>
        <v>85.852981969486834</v>
      </c>
    </row>
    <row r="105" spans="1:8" ht="38.25" outlineLevel="4" x14ac:dyDescent="0.25">
      <c r="A105" s="15" t="s">
        <v>11</v>
      </c>
      <c r="B105" s="16" t="s">
        <v>58</v>
      </c>
      <c r="C105" s="16" t="s">
        <v>59</v>
      </c>
      <c r="D105" s="15"/>
      <c r="E105" s="17" t="s">
        <v>365</v>
      </c>
      <c r="F105" s="88">
        <f t="shared" ref="F105:G107" si="20">F106</f>
        <v>50</v>
      </c>
      <c r="G105" s="88">
        <f t="shared" si="20"/>
        <v>0</v>
      </c>
      <c r="H105" s="74">
        <f t="shared" si="10"/>
        <v>0</v>
      </c>
    </row>
    <row r="106" spans="1:8" ht="51" outlineLevel="5" x14ac:dyDescent="0.25">
      <c r="A106" s="15" t="s">
        <v>11</v>
      </c>
      <c r="B106" s="16" t="s">
        <v>58</v>
      </c>
      <c r="C106" s="16" t="s">
        <v>60</v>
      </c>
      <c r="D106" s="15"/>
      <c r="E106" s="17" t="s">
        <v>366</v>
      </c>
      <c r="F106" s="88">
        <f t="shared" si="20"/>
        <v>50</v>
      </c>
      <c r="G106" s="88">
        <f t="shared" si="20"/>
        <v>0</v>
      </c>
      <c r="H106" s="74">
        <f t="shared" si="10"/>
        <v>0</v>
      </c>
    </row>
    <row r="107" spans="1:8" ht="25.5" outlineLevel="6" x14ac:dyDescent="0.25">
      <c r="A107" s="15" t="s">
        <v>11</v>
      </c>
      <c r="B107" s="16" t="s">
        <v>58</v>
      </c>
      <c r="C107" s="16" t="s">
        <v>61</v>
      </c>
      <c r="D107" s="15"/>
      <c r="E107" s="17" t="s">
        <v>367</v>
      </c>
      <c r="F107" s="88">
        <f t="shared" si="20"/>
        <v>50</v>
      </c>
      <c r="G107" s="88">
        <f t="shared" si="20"/>
        <v>0</v>
      </c>
      <c r="H107" s="74">
        <f t="shared" si="10"/>
        <v>0</v>
      </c>
    </row>
    <row r="108" spans="1:8" ht="25.5" outlineLevel="7" x14ac:dyDescent="0.25">
      <c r="A108" s="15" t="s">
        <v>11</v>
      </c>
      <c r="B108" s="16" t="s">
        <v>58</v>
      </c>
      <c r="C108" s="16" t="s">
        <v>61</v>
      </c>
      <c r="D108" s="15" t="s">
        <v>7</v>
      </c>
      <c r="E108" s="17" t="s">
        <v>315</v>
      </c>
      <c r="F108" s="88">
        <v>50</v>
      </c>
      <c r="G108" s="88">
        <v>0</v>
      </c>
      <c r="H108" s="74">
        <f t="shared" si="10"/>
        <v>0</v>
      </c>
    </row>
    <row r="109" spans="1:8" ht="25.5" outlineLevel="4" x14ac:dyDescent="0.25">
      <c r="A109" s="15" t="s">
        <v>11</v>
      </c>
      <c r="B109" s="16" t="s">
        <v>58</v>
      </c>
      <c r="C109" s="16" t="s">
        <v>62</v>
      </c>
      <c r="D109" s="15"/>
      <c r="E109" s="17" t="s">
        <v>368</v>
      </c>
      <c r="F109" s="88">
        <f>F110+F121</f>
        <v>100</v>
      </c>
      <c r="G109" s="88">
        <f>G110+G121</f>
        <v>3</v>
      </c>
      <c r="H109" s="74">
        <f t="shared" si="10"/>
        <v>3</v>
      </c>
    </row>
    <row r="110" spans="1:8" ht="38.25" outlineLevel="5" x14ac:dyDescent="0.25">
      <c r="A110" s="15" t="s">
        <v>11</v>
      </c>
      <c r="B110" s="16" t="s">
        <v>58</v>
      </c>
      <c r="C110" s="16" t="s">
        <v>63</v>
      </c>
      <c r="D110" s="15"/>
      <c r="E110" s="17" t="s">
        <v>369</v>
      </c>
      <c r="F110" s="88">
        <f>F111+F113+F115+F117+F119</f>
        <v>80</v>
      </c>
      <c r="G110" s="88">
        <f>G111+G113+G115+G117+G119</f>
        <v>3</v>
      </c>
      <c r="H110" s="74">
        <f t="shared" si="10"/>
        <v>3.75</v>
      </c>
    </row>
    <row r="111" spans="1:8" outlineLevel="6" x14ac:dyDescent="0.25">
      <c r="A111" s="15" t="s">
        <v>11</v>
      </c>
      <c r="B111" s="16" t="s">
        <v>58</v>
      </c>
      <c r="C111" s="16" t="s">
        <v>64</v>
      </c>
      <c r="D111" s="15"/>
      <c r="E111" s="17" t="s">
        <v>370</v>
      </c>
      <c r="F111" s="88">
        <f>F112</f>
        <v>10</v>
      </c>
      <c r="G111" s="88">
        <f>G112</f>
        <v>0</v>
      </c>
      <c r="H111" s="74">
        <f t="shared" si="10"/>
        <v>0</v>
      </c>
    </row>
    <row r="112" spans="1:8" ht="25.5" outlineLevel="7" x14ac:dyDescent="0.25">
      <c r="A112" s="15" t="s">
        <v>11</v>
      </c>
      <c r="B112" s="16" t="s">
        <v>58</v>
      </c>
      <c r="C112" s="16" t="s">
        <v>64</v>
      </c>
      <c r="D112" s="15" t="s">
        <v>7</v>
      </c>
      <c r="E112" s="17" t="s">
        <v>315</v>
      </c>
      <c r="F112" s="88">
        <v>10</v>
      </c>
      <c r="G112" s="88">
        <v>0</v>
      </c>
      <c r="H112" s="74">
        <f t="shared" si="10"/>
        <v>0</v>
      </c>
    </row>
    <row r="113" spans="1:8" outlineLevel="6" x14ac:dyDescent="0.25">
      <c r="A113" s="15" t="s">
        <v>11</v>
      </c>
      <c r="B113" s="16" t="s">
        <v>58</v>
      </c>
      <c r="C113" s="16" t="s">
        <v>65</v>
      </c>
      <c r="D113" s="15"/>
      <c r="E113" s="17" t="s">
        <v>371</v>
      </c>
      <c r="F113" s="88">
        <f>F114</f>
        <v>39</v>
      </c>
      <c r="G113" s="88">
        <f>G114</f>
        <v>0</v>
      </c>
      <c r="H113" s="74">
        <f t="shared" si="10"/>
        <v>0</v>
      </c>
    </row>
    <row r="114" spans="1:8" ht="25.5" outlineLevel="7" x14ac:dyDescent="0.25">
      <c r="A114" s="15" t="s">
        <v>11</v>
      </c>
      <c r="B114" s="16" t="s">
        <v>58</v>
      </c>
      <c r="C114" s="16" t="s">
        <v>65</v>
      </c>
      <c r="D114" s="15" t="s">
        <v>7</v>
      </c>
      <c r="E114" s="17" t="s">
        <v>315</v>
      </c>
      <c r="F114" s="88">
        <v>39</v>
      </c>
      <c r="G114" s="88">
        <v>0</v>
      </c>
      <c r="H114" s="74">
        <f t="shared" si="10"/>
        <v>0</v>
      </c>
    </row>
    <row r="115" spans="1:8" outlineLevel="6" x14ac:dyDescent="0.25">
      <c r="A115" s="15" t="s">
        <v>11</v>
      </c>
      <c r="B115" s="16" t="s">
        <v>58</v>
      </c>
      <c r="C115" s="16" t="s">
        <v>66</v>
      </c>
      <c r="D115" s="15"/>
      <c r="E115" s="17" t="s">
        <v>372</v>
      </c>
      <c r="F115" s="88">
        <f>F116</f>
        <v>25</v>
      </c>
      <c r="G115" s="88">
        <f>G116</f>
        <v>0</v>
      </c>
      <c r="H115" s="74">
        <f t="shared" si="10"/>
        <v>0</v>
      </c>
    </row>
    <row r="116" spans="1:8" ht="25.5" outlineLevel="7" x14ac:dyDescent="0.25">
      <c r="A116" s="15" t="s">
        <v>11</v>
      </c>
      <c r="B116" s="16" t="s">
        <v>58</v>
      </c>
      <c r="C116" s="16" t="s">
        <v>66</v>
      </c>
      <c r="D116" s="15" t="s">
        <v>7</v>
      </c>
      <c r="E116" s="17" t="s">
        <v>315</v>
      </c>
      <c r="F116" s="88">
        <v>25</v>
      </c>
      <c r="G116" s="88">
        <v>0</v>
      </c>
      <c r="H116" s="74">
        <f t="shared" si="10"/>
        <v>0</v>
      </c>
    </row>
    <row r="117" spans="1:8" outlineLevel="6" x14ac:dyDescent="0.25">
      <c r="A117" s="15" t="s">
        <v>11</v>
      </c>
      <c r="B117" s="16" t="s">
        <v>58</v>
      </c>
      <c r="C117" s="16" t="s">
        <v>67</v>
      </c>
      <c r="D117" s="15"/>
      <c r="E117" s="17" t="s">
        <v>373</v>
      </c>
      <c r="F117" s="88">
        <f>F118</f>
        <v>3</v>
      </c>
      <c r="G117" s="88">
        <f>G118</f>
        <v>0</v>
      </c>
      <c r="H117" s="74">
        <f t="shared" si="10"/>
        <v>0</v>
      </c>
    </row>
    <row r="118" spans="1:8" ht="25.5" outlineLevel="7" x14ac:dyDescent="0.25">
      <c r="A118" s="15" t="s">
        <v>11</v>
      </c>
      <c r="B118" s="16" t="s">
        <v>58</v>
      </c>
      <c r="C118" s="16" t="s">
        <v>67</v>
      </c>
      <c r="D118" s="15" t="s">
        <v>7</v>
      </c>
      <c r="E118" s="17" t="s">
        <v>315</v>
      </c>
      <c r="F118" s="88">
        <v>3</v>
      </c>
      <c r="G118" s="88">
        <v>0</v>
      </c>
      <c r="H118" s="74">
        <f t="shared" si="10"/>
        <v>0</v>
      </c>
    </row>
    <row r="119" spans="1:8" outlineLevel="6" x14ac:dyDescent="0.25">
      <c r="A119" s="15" t="s">
        <v>11</v>
      </c>
      <c r="B119" s="16" t="s">
        <v>58</v>
      </c>
      <c r="C119" s="16" t="s">
        <v>68</v>
      </c>
      <c r="D119" s="15"/>
      <c r="E119" s="17" t="s">
        <v>374</v>
      </c>
      <c r="F119" s="88">
        <f>F120</f>
        <v>3</v>
      </c>
      <c r="G119" s="88">
        <f>G120</f>
        <v>3</v>
      </c>
      <c r="H119" s="74">
        <f t="shared" si="10"/>
        <v>100</v>
      </c>
    </row>
    <row r="120" spans="1:8" ht="25.5" outlineLevel="7" x14ac:dyDescent="0.25">
      <c r="A120" s="15" t="s">
        <v>11</v>
      </c>
      <c r="B120" s="16" t="s">
        <v>58</v>
      </c>
      <c r="C120" s="16" t="s">
        <v>68</v>
      </c>
      <c r="D120" s="15" t="s">
        <v>7</v>
      </c>
      <c r="E120" s="17" t="s">
        <v>315</v>
      </c>
      <c r="F120" s="88">
        <v>3</v>
      </c>
      <c r="G120" s="88">
        <v>3</v>
      </c>
      <c r="H120" s="74">
        <f t="shared" si="10"/>
        <v>100</v>
      </c>
    </row>
    <row r="121" spans="1:8" ht="38.25" outlineLevel="5" x14ac:dyDescent="0.25">
      <c r="A121" s="15" t="s">
        <v>11</v>
      </c>
      <c r="B121" s="16" t="s">
        <v>58</v>
      </c>
      <c r="C121" s="16" t="s">
        <v>69</v>
      </c>
      <c r="D121" s="15"/>
      <c r="E121" s="17" t="s">
        <v>375</v>
      </c>
      <c r="F121" s="88">
        <f t="shared" ref="F121:G122" si="21">F122</f>
        <v>20</v>
      </c>
      <c r="G121" s="88">
        <f t="shared" si="21"/>
        <v>0</v>
      </c>
      <c r="H121" s="74">
        <f t="shared" si="10"/>
        <v>0</v>
      </c>
    </row>
    <row r="122" spans="1:8" ht="25.5" outlineLevel="6" x14ac:dyDescent="0.25">
      <c r="A122" s="15" t="s">
        <v>11</v>
      </c>
      <c r="B122" s="16" t="s">
        <v>58</v>
      </c>
      <c r="C122" s="16" t="s">
        <v>70</v>
      </c>
      <c r="D122" s="15"/>
      <c r="E122" s="17" t="s">
        <v>376</v>
      </c>
      <c r="F122" s="88">
        <f t="shared" si="21"/>
        <v>20</v>
      </c>
      <c r="G122" s="88">
        <f t="shared" si="21"/>
        <v>0</v>
      </c>
      <c r="H122" s="74">
        <f t="shared" si="10"/>
        <v>0</v>
      </c>
    </row>
    <row r="123" spans="1:8" ht="25.5" outlineLevel="7" x14ac:dyDescent="0.25">
      <c r="A123" s="15" t="s">
        <v>11</v>
      </c>
      <c r="B123" s="16" t="s">
        <v>58</v>
      </c>
      <c r="C123" s="16" t="s">
        <v>70</v>
      </c>
      <c r="D123" s="15" t="s">
        <v>7</v>
      </c>
      <c r="E123" s="17" t="s">
        <v>315</v>
      </c>
      <c r="F123" s="88">
        <v>20</v>
      </c>
      <c r="G123" s="88">
        <v>0</v>
      </c>
      <c r="H123" s="74">
        <f t="shared" si="10"/>
        <v>0</v>
      </c>
    </row>
    <row r="124" spans="1:8" ht="25.5" outlineLevel="7" x14ac:dyDescent="0.25">
      <c r="A124" s="15" t="s">
        <v>11</v>
      </c>
      <c r="B124" s="16" t="s">
        <v>610</v>
      </c>
      <c r="C124" s="16"/>
      <c r="D124" s="15"/>
      <c r="E124" s="17" t="s">
        <v>615</v>
      </c>
      <c r="F124" s="88">
        <f>F125+F133</f>
        <v>120</v>
      </c>
      <c r="G124" s="88">
        <f>G125+G133</f>
        <v>0</v>
      </c>
      <c r="H124" s="74">
        <f t="shared" si="10"/>
        <v>0</v>
      </c>
    </row>
    <row r="125" spans="1:8" ht="51" outlineLevel="7" x14ac:dyDescent="0.25">
      <c r="A125" s="15" t="s">
        <v>11</v>
      </c>
      <c r="B125" s="16" t="s">
        <v>610</v>
      </c>
      <c r="C125" s="16" t="s">
        <v>44</v>
      </c>
      <c r="D125" s="15"/>
      <c r="E125" s="17" t="s">
        <v>278</v>
      </c>
      <c r="F125" s="88">
        <f>F126</f>
        <v>45</v>
      </c>
      <c r="G125" s="88">
        <f>G126</f>
        <v>0</v>
      </c>
      <c r="H125" s="74">
        <f t="shared" si="10"/>
        <v>0</v>
      </c>
    </row>
    <row r="126" spans="1:8" ht="38.25" outlineLevel="7" x14ac:dyDescent="0.25">
      <c r="A126" s="15" t="s">
        <v>11</v>
      </c>
      <c r="B126" s="16" t="s">
        <v>610</v>
      </c>
      <c r="C126" s="16" t="s">
        <v>45</v>
      </c>
      <c r="D126" s="15"/>
      <c r="E126" s="17" t="s">
        <v>347</v>
      </c>
      <c r="F126" s="88">
        <f>F127+F130</f>
        <v>45</v>
      </c>
      <c r="G126" s="88">
        <f>G127+G130</f>
        <v>0</v>
      </c>
      <c r="H126" s="74">
        <f t="shared" si="10"/>
        <v>0</v>
      </c>
    </row>
    <row r="127" spans="1:8" ht="25.5" outlineLevel="7" x14ac:dyDescent="0.25">
      <c r="A127" s="15" t="s">
        <v>11</v>
      </c>
      <c r="B127" s="16" t="s">
        <v>610</v>
      </c>
      <c r="C127" s="16" t="s">
        <v>46</v>
      </c>
      <c r="D127" s="15"/>
      <c r="E127" s="17" t="s">
        <v>348</v>
      </c>
      <c r="F127" s="88">
        <f t="shared" ref="F127:G128" si="22">F128</f>
        <v>2</v>
      </c>
      <c r="G127" s="88">
        <f t="shared" si="22"/>
        <v>0</v>
      </c>
      <c r="H127" s="74">
        <f t="shared" si="10"/>
        <v>0</v>
      </c>
    </row>
    <row r="128" spans="1:8" ht="25.5" outlineLevel="7" x14ac:dyDescent="0.25">
      <c r="A128" s="15" t="s">
        <v>11</v>
      </c>
      <c r="B128" s="16" t="s">
        <v>610</v>
      </c>
      <c r="C128" s="16" t="s">
        <v>47</v>
      </c>
      <c r="D128" s="15"/>
      <c r="E128" s="17" t="s">
        <v>349</v>
      </c>
      <c r="F128" s="88">
        <f t="shared" si="22"/>
        <v>2</v>
      </c>
      <c r="G128" s="88">
        <f t="shared" si="22"/>
        <v>0</v>
      </c>
      <c r="H128" s="74">
        <f t="shared" si="10"/>
        <v>0</v>
      </c>
    </row>
    <row r="129" spans="1:8" ht="25.5" outlineLevel="7" x14ac:dyDescent="0.25">
      <c r="A129" s="15" t="s">
        <v>11</v>
      </c>
      <c r="B129" s="16" t="s">
        <v>610</v>
      </c>
      <c r="C129" s="16" t="s">
        <v>47</v>
      </c>
      <c r="D129" s="15" t="s">
        <v>7</v>
      </c>
      <c r="E129" s="17" t="s">
        <v>315</v>
      </c>
      <c r="F129" s="88">
        <v>2</v>
      </c>
      <c r="G129" s="88">
        <v>0</v>
      </c>
      <c r="H129" s="74">
        <f t="shared" si="10"/>
        <v>0</v>
      </c>
    </row>
    <row r="130" spans="1:8" ht="25.5" outlineLevel="7" x14ac:dyDescent="0.25">
      <c r="A130" s="15" t="s">
        <v>11</v>
      </c>
      <c r="B130" s="16" t="s">
        <v>610</v>
      </c>
      <c r="C130" s="16" t="s">
        <v>48</v>
      </c>
      <c r="D130" s="15"/>
      <c r="E130" s="17" t="s">
        <v>737</v>
      </c>
      <c r="F130" s="88">
        <f t="shared" ref="F130:G131" si="23">F131</f>
        <v>43</v>
      </c>
      <c r="G130" s="88">
        <f t="shared" si="23"/>
        <v>0</v>
      </c>
      <c r="H130" s="74">
        <f t="shared" si="10"/>
        <v>0</v>
      </c>
    </row>
    <row r="131" spans="1:8" ht="25.5" outlineLevel="7" x14ac:dyDescent="0.25">
      <c r="A131" s="15" t="s">
        <v>11</v>
      </c>
      <c r="B131" s="16" t="s">
        <v>610</v>
      </c>
      <c r="C131" s="16" t="s">
        <v>49</v>
      </c>
      <c r="D131" s="15"/>
      <c r="E131" s="17" t="s">
        <v>351</v>
      </c>
      <c r="F131" s="88">
        <f t="shared" si="23"/>
        <v>43</v>
      </c>
      <c r="G131" s="88">
        <f t="shared" si="23"/>
        <v>0</v>
      </c>
      <c r="H131" s="74">
        <f t="shared" si="10"/>
        <v>0</v>
      </c>
    </row>
    <row r="132" spans="1:8" ht="63.75" outlineLevel="7" x14ac:dyDescent="0.25">
      <c r="A132" s="15" t="s">
        <v>11</v>
      </c>
      <c r="B132" s="16" t="s">
        <v>610</v>
      </c>
      <c r="C132" s="16" t="s">
        <v>49</v>
      </c>
      <c r="D132" s="15">
        <v>100</v>
      </c>
      <c r="E132" s="17" t="s">
        <v>314</v>
      </c>
      <c r="F132" s="88">
        <v>43</v>
      </c>
      <c r="G132" s="88">
        <v>0</v>
      </c>
      <c r="H132" s="74">
        <f t="shared" si="10"/>
        <v>0</v>
      </c>
    </row>
    <row r="133" spans="1:8" ht="51" outlineLevel="7" x14ac:dyDescent="0.25">
      <c r="A133" s="15" t="s">
        <v>11</v>
      </c>
      <c r="B133" s="16" t="s">
        <v>610</v>
      </c>
      <c r="C133" s="16" t="s">
        <v>611</v>
      </c>
      <c r="D133" s="15"/>
      <c r="E133" s="17" t="s">
        <v>616</v>
      </c>
      <c r="F133" s="88">
        <f t="shared" ref="F133:G136" si="24">F134</f>
        <v>75</v>
      </c>
      <c r="G133" s="88">
        <f t="shared" si="24"/>
        <v>0</v>
      </c>
      <c r="H133" s="74">
        <f t="shared" si="10"/>
        <v>0</v>
      </c>
    </row>
    <row r="134" spans="1:8" ht="76.5" outlineLevel="7" x14ac:dyDescent="0.25">
      <c r="A134" s="15" t="s">
        <v>11</v>
      </c>
      <c r="B134" s="16" t="s">
        <v>610</v>
      </c>
      <c r="C134" s="16" t="s">
        <v>612</v>
      </c>
      <c r="D134" s="15"/>
      <c r="E134" s="17" t="s">
        <v>619</v>
      </c>
      <c r="F134" s="88">
        <f t="shared" si="24"/>
        <v>75</v>
      </c>
      <c r="G134" s="88">
        <f t="shared" si="24"/>
        <v>0</v>
      </c>
      <c r="H134" s="74">
        <f t="shared" si="10"/>
        <v>0</v>
      </c>
    </row>
    <row r="135" spans="1:8" ht="25.5" outlineLevel="7" x14ac:dyDescent="0.25">
      <c r="A135" s="15" t="s">
        <v>11</v>
      </c>
      <c r="B135" s="16" t="s">
        <v>610</v>
      </c>
      <c r="C135" s="16" t="s">
        <v>613</v>
      </c>
      <c r="D135" s="15"/>
      <c r="E135" s="17" t="s">
        <v>617</v>
      </c>
      <c r="F135" s="88">
        <f t="shared" si="24"/>
        <v>75</v>
      </c>
      <c r="G135" s="88">
        <f t="shared" si="24"/>
        <v>0</v>
      </c>
      <c r="H135" s="74">
        <f t="shared" si="10"/>
        <v>0</v>
      </c>
    </row>
    <row r="136" spans="1:8" ht="25.5" outlineLevel="7" x14ac:dyDescent="0.25">
      <c r="A136" s="15" t="s">
        <v>11</v>
      </c>
      <c r="B136" s="16" t="s">
        <v>610</v>
      </c>
      <c r="C136" s="16" t="s">
        <v>614</v>
      </c>
      <c r="D136" s="15"/>
      <c r="E136" s="17" t="s">
        <v>618</v>
      </c>
      <c r="F136" s="88">
        <f t="shared" si="24"/>
        <v>75</v>
      </c>
      <c r="G136" s="88">
        <f t="shared" si="24"/>
        <v>0</v>
      </c>
      <c r="H136" s="74">
        <f t="shared" si="10"/>
        <v>0</v>
      </c>
    </row>
    <row r="137" spans="1:8" ht="25.5" outlineLevel="7" x14ac:dyDescent="0.25">
      <c r="A137" s="15" t="s">
        <v>11</v>
      </c>
      <c r="B137" s="16" t="s">
        <v>610</v>
      </c>
      <c r="C137" s="16" t="s">
        <v>614</v>
      </c>
      <c r="D137" s="15">
        <v>200</v>
      </c>
      <c r="E137" s="17" t="s">
        <v>315</v>
      </c>
      <c r="F137" s="88">
        <v>75</v>
      </c>
      <c r="G137" s="88">
        <v>0</v>
      </c>
      <c r="H137" s="74">
        <f t="shared" si="10"/>
        <v>0</v>
      </c>
    </row>
    <row r="138" spans="1:8" outlineLevel="1" x14ac:dyDescent="0.25">
      <c r="A138" s="15" t="s">
        <v>11</v>
      </c>
      <c r="B138" s="16" t="s">
        <v>71</v>
      </c>
      <c r="C138" s="16"/>
      <c r="D138" s="15"/>
      <c r="E138" s="17" t="s">
        <v>262</v>
      </c>
      <c r="F138" s="88">
        <f>F139+F147+F175</f>
        <v>102073.8</v>
      </c>
      <c r="G138" s="88">
        <f>G139+G147+G175</f>
        <v>16807.699999999997</v>
      </c>
      <c r="H138" s="74">
        <f t="shared" si="10"/>
        <v>16.466223457929456</v>
      </c>
    </row>
    <row r="139" spans="1:8" outlineLevel="2" x14ac:dyDescent="0.25">
      <c r="A139" s="15" t="s">
        <v>11</v>
      </c>
      <c r="B139" s="16" t="s">
        <v>76</v>
      </c>
      <c r="C139" s="16"/>
      <c r="D139" s="15"/>
      <c r="E139" s="17" t="s">
        <v>282</v>
      </c>
      <c r="F139" s="88">
        <f>F140</f>
        <v>16344.9</v>
      </c>
      <c r="G139" s="88">
        <f t="shared" ref="G139:G141" si="25">G140</f>
        <v>6061.7999999999993</v>
      </c>
      <c r="H139" s="74">
        <f t="shared" si="10"/>
        <v>37.086797716718969</v>
      </c>
    </row>
    <row r="140" spans="1:8" ht="51" outlineLevel="3" x14ac:dyDescent="0.25">
      <c r="A140" s="15" t="s">
        <v>11</v>
      </c>
      <c r="B140" s="16" t="s">
        <v>76</v>
      </c>
      <c r="C140" s="16" t="s">
        <v>73</v>
      </c>
      <c r="D140" s="15"/>
      <c r="E140" s="17" t="s">
        <v>281</v>
      </c>
      <c r="F140" s="88">
        <f>F141</f>
        <v>16344.9</v>
      </c>
      <c r="G140" s="88">
        <f t="shared" si="25"/>
        <v>6061.7999999999993</v>
      </c>
      <c r="H140" s="74">
        <f t="shared" si="10"/>
        <v>37.086797716718969</v>
      </c>
    </row>
    <row r="141" spans="1:8" ht="25.5" outlineLevel="4" x14ac:dyDescent="0.25">
      <c r="A141" s="15" t="s">
        <v>11</v>
      </c>
      <c r="B141" s="16" t="s">
        <v>76</v>
      </c>
      <c r="C141" s="16" t="s">
        <v>77</v>
      </c>
      <c r="D141" s="15"/>
      <c r="E141" s="17" t="s">
        <v>380</v>
      </c>
      <c r="F141" s="88">
        <f>F142</f>
        <v>16344.9</v>
      </c>
      <c r="G141" s="88">
        <f t="shared" si="25"/>
        <v>6061.7999999999993</v>
      </c>
      <c r="H141" s="74">
        <f t="shared" si="10"/>
        <v>37.086797716718969</v>
      </c>
    </row>
    <row r="142" spans="1:8" ht="25.5" outlineLevel="5" x14ac:dyDescent="0.25">
      <c r="A142" s="15" t="s">
        <v>11</v>
      </c>
      <c r="B142" s="16" t="s">
        <v>76</v>
      </c>
      <c r="C142" s="16" t="s">
        <v>78</v>
      </c>
      <c r="D142" s="15"/>
      <c r="E142" s="17" t="s">
        <v>381</v>
      </c>
      <c r="F142" s="88">
        <f>F143+F145</f>
        <v>16344.9</v>
      </c>
      <c r="G142" s="88">
        <f>G143+G145</f>
        <v>6061.7999999999993</v>
      </c>
      <c r="H142" s="74">
        <f t="shared" si="10"/>
        <v>37.086797716718969</v>
      </c>
    </row>
    <row r="143" spans="1:8" ht="38.25" outlineLevel="6" x14ac:dyDescent="0.25">
      <c r="A143" s="15" t="s">
        <v>11</v>
      </c>
      <c r="B143" s="16" t="s">
        <v>76</v>
      </c>
      <c r="C143" s="16" t="s">
        <v>79</v>
      </c>
      <c r="D143" s="15"/>
      <c r="E143" s="17" t="s">
        <v>382</v>
      </c>
      <c r="F143" s="88">
        <f>F144</f>
        <v>3269</v>
      </c>
      <c r="G143" s="88">
        <f>G144</f>
        <v>1212.4000000000001</v>
      </c>
      <c r="H143" s="74">
        <f t="shared" ref="H143:H206" si="26">G143/F143*100</f>
        <v>37.087794432548179</v>
      </c>
    </row>
    <row r="144" spans="1:8" ht="25.5" outlineLevel="7" x14ac:dyDescent="0.25">
      <c r="A144" s="15" t="s">
        <v>11</v>
      </c>
      <c r="B144" s="16" t="s">
        <v>76</v>
      </c>
      <c r="C144" s="16" t="s">
        <v>79</v>
      </c>
      <c r="D144" s="15" t="s">
        <v>7</v>
      </c>
      <c r="E144" s="17" t="s">
        <v>315</v>
      </c>
      <c r="F144" s="88">
        <v>3269</v>
      </c>
      <c r="G144" s="88">
        <v>1212.4000000000001</v>
      </c>
      <c r="H144" s="74">
        <f t="shared" si="26"/>
        <v>37.087794432548179</v>
      </c>
    </row>
    <row r="145" spans="1:8" ht="38.25" outlineLevel="7" x14ac:dyDescent="0.25">
      <c r="A145" s="15" t="s">
        <v>11</v>
      </c>
      <c r="B145" s="16" t="s">
        <v>76</v>
      </c>
      <c r="C145" s="16" t="s">
        <v>568</v>
      </c>
      <c r="D145" s="15"/>
      <c r="E145" s="17" t="s">
        <v>382</v>
      </c>
      <c r="F145" s="88">
        <f>F146</f>
        <v>13075.9</v>
      </c>
      <c r="G145" s="88">
        <f>G146</f>
        <v>4849.3999999999996</v>
      </c>
      <c r="H145" s="74">
        <f t="shared" si="26"/>
        <v>37.086548535856039</v>
      </c>
    </row>
    <row r="146" spans="1:8" ht="25.5" outlineLevel="7" x14ac:dyDescent="0.25">
      <c r="A146" s="15" t="s">
        <v>11</v>
      </c>
      <c r="B146" s="16" t="s">
        <v>76</v>
      </c>
      <c r="C146" s="16" t="s">
        <v>568</v>
      </c>
      <c r="D146" s="15">
        <v>200</v>
      </c>
      <c r="E146" s="17" t="s">
        <v>315</v>
      </c>
      <c r="F146" s="88">
        <v>13075.9</v>
      </c>
      <c r="G146" s="88">
        <v>4849.3999999999996</v>
      </c>
      <c r="H146" s="74">
        <f t="shared" si="26"/>
        <v>37.086548535856039</v>
      </c>
    </row>
    <row r="147" spans="1:8" outlineLevel="2" x14ac:dyDescent="0.25">
      <c r="A147" s="15" t="s">
        <v>11</v>
      </c>
      <c r="B147" s="16" t="s">
        <v>80</v>
      </c>
      <c r="C147" s="16"/>
      <c r="D147" s="15"/>
      <c r="E147" s="17" t="s">
        <v>283</v>
      </c>
      <c r="F147" s="88">
        <f>F148</f>
        <v>85428.900000000009</v>
      </c>
      <c r="G147" s="88">
        <f>G148</f>
        <v>10695.4</v>
      </c>
      <c r="H147" s="74">
        <f t="shared" si="26"/>
        <v>12.519650844152268</v>
      </c>
    </row>
    <row r="148" spans="1:8" ht="51" outlineLevel="3" x14ac:dyDescent="0.25">
      <c r="A148" s="15" t="s">
        <v>11</v>
      </c>
      <c r="B148" s="16" t="s">
        <v>80</v>
      </c>
      <c r="C148" s="16" t="s">
        <v>73</v>
      </c>
      <c r="D148" s="15"/>
      <c r="E148" s="17" t="s">
        <v>281</v>
      </c>
      <c r="F148" s="88">
        <f>F149+F169</f>
        <v>85428.900000000009</v>
      </c>
      <c r="G148" s="88">
        <f>G149+G169</f>
        <v>10695.4</v>
      </c>
      <c r="H148" s="74">
        <f t="shared" si="26"/>
        <v>12.519650844152268</v>
      </c>
    </row>
    <row r="149" spans="1:8" ht="25.5" outlineLevel="4" x14ac:dyDescent="0.25">
      <c r="A149" s="15" t="s">
        <v>11</v>
      </c>
      <c r="B149" s="16" t="s">
        <v>80</v>
      </c>
      <c r="C149" s="16" t="s">
        <v>77</v>
      </c>
      <c r="D149" s="15"/>
      <c r="E149" s="17" t="s">
        <v>380</v>
      </c>
      <c r="F149" s="88">
        <f>F150+F159+F164</f>
        <v>82250.900000000009</v>
      </c>
      <c r="G149" s="88">
        <f>G150+G159+G164</f>
        <v>10695.4</v>
      </c>
      <c r="H149" s="74">
        <f t="shared" si="26"/>
        <v>13.003383549602496</v>
      </c>
    </row>
    <row r="150" spans="1:8" ht="38.25" outlineLevel="5" x14ac:dyDescent="0.25">
      <c r="A150" s="15" t="s">
        <v>11</v>
      </c>
      <c r="B150" s="16" t="s">
        <v>80</v>
      </c>
      <c r="C150" s="16" t="s">
        <v>81</v>
      </c>
      <c r="D150" s="15"/>
      <c r="E150" s="17" t="s">
        <v>383</v>
      </c>
      <c r="F150" s="88">
        <f>F151+F153+F155+F157</f>
        <v>29364.3</v>
      </c>
      <c r="G150" s="88">
        <f>G151+G153+G155+G157</f>
        <v>10695.4</v>
      </c>
      <c r="H150" s="74">
        <f t="shared" si="26"/>
        <v>36.423139662787804</v>
      </c>
    </row>
    <row r="151" spans="1:8" ht="63.75" outlineLevel="6" x14ac:dyDescent="0.25">
      <c r="A151" s="15" t="s">
        <v>11</v>
      </c>
      <c r="B151" s="16" t="s">
        <v>80</v>
      </c>
      <c r="C151" s="16" t="s">
        <v>82</v>
      </c>
      <c r="D151" s="15"/>
      <c r="E151" s="17" t="s">
        <v>384</v>
      </c>
      <c r="F151" s="88">
        <f>F152</f>
        <v>12163.5</v>
      </c>
      <c r="G151" s="88">
        <f>G152</f>
        <v>4933.5</v>
      </c>
      <c r="H151" s="74">
        <f t="shared" si="26"/>
        <v>40.559871747441115</v>
      </c>
    </row>
    <row r="152" spans="1:8" ht="25.5" outlineLevel="7" x14ac:dyDescent="0.25">
      <c r="A152" s="15" t="s">
        <v>11</v>
      </c>
      <c r="B152" s="16" t="s">
        <v>80</v>
      </c>
      <c r="C152" s="16" t="s">
        <v>82</v>
      </c>
      <c r="D152" s="15" t="s">
        <v>7</v>
      </c>
      <c r="E152" s="17" t="s">
        <v>315</v>
      </c>
      <c r="F152" s="88">
        <v>12163.5</v>
      </c>
      <c r="G152" s="88">
        <v>4933.5</v>
      </c>
      <c r="H152" s="74">
        <f t="shared" si="26"/>
        <v>40.559871747441115</v>
      </c>
    </row>
    <row r="153" spans="1:8" ht="38.25" outlineLevel="6" x14ac:dyDescent="0.25">
      <c r="A153" s="15" t="s">
        <v>11</v>
      </c>
      <c r="B153" s="16" t="s">
        <v>80</v>
      </c>
      <c r="C153" s="16" t="s">
        <v>83</v>
      </c>
      <c r="D153" s="15"/>
      <c r="E153" s="17" t="s">
        <v>385</v>
      </c>
      <c r="F153" s="88">
        <f>F154</f>
        <v>8000</v>
      </c>
      <c r="G153" s="88">
        <f>G154</f>
        <v>2800</v>
      </c>
      <c r="H153" s="74">
        <f t="shared" si="26"/>
        <v>35</v>
      </c>
    </row>
    <row r="154" spans="1:8" ht="25.5" outlineLevel="7" x14ac:dyDescent="0.25">
      <c r="A154" s="15" t="s">
        <v>11</v>
      </c>
      <c r="B154" s="16" t="s">
        <v>80</v>
      </c>
      <c r="C154" s="16" t="s">
        <v>83</v>
      </c>
      <c r="D154" s="15" t="s">
        <v>39</v>
      </c>
      <c r="E154" s="17" t="s">
        <v>341</v>
      </c>
      <c r="F154" s="88">
        <f>8000</f>
        <v>8000</v>
      </c>
      <c r="G154" s="88">
        <v>2800</v>
      </c>
      <c r="H154" s="74">
        <f t="shared" si="26"/>
        <v>35</v>
      </c>
    </row>
    <row r="155" spans="1:8" ht="25.5" outlineLevel="6" x14ac:dyDescent="0.25">
      <c r="A155" s="15" t="s">
        <v>11</v>
      </c>
      <c r="B155" s="16" t="s">
        <v>80</v>
      </c>
      <c r="C155" s="16" t="s">
        <v>84</v>
      </c>
      <c r="D155" s="15"/>
      <c r="E155" s="17" t="s">
        <v>386</v>
      </c>
      <c r="F155" s="88">
        <f>F156</f>
        <v>3200.8</v>
      </c>
      <c r="G155" s="88">
        <f>G156</f>
        <v>435.5</v>
      </c>
      <c r="H155" s="74">
        <f t="shared" si="26"/>
        <v>13.605973506623343</v>
      </c>
    </row>
    <row r="156" spans="1:8" ht="25.5" outlineLevel="7" x14ac:dyDescent="0.25">
      <c r="A156" s="15" t="s">
        <v>11</v>
      </c>
      <c r="B156" s="16" t="s">
        <v>80</v>
      </c>
      <c r="C156" s="16" t="s">
        <v>84</v>
      </c>
      <c r="D156" s="15" t="s">
        <v>7</v>
      </c>
      <c r="E156" s="17" t="s">
        <v>315</v>
      </c>
      <c r="F156" s="88">
        <f>2200.8+1000</f>
        <v>3200.8</v>
      </c>
      <c r="G156" s="88">
        <v>435.5</v>
      </c>
      <c r="H156" s="74">
        <f t="shared" si="26"/>
        <v>13.605973506623343</v>
      </c>
    </row>
    <row r="157" spans="1:8" ht="51" outlineLevel="6" x14ac:dyDescent="0.25">
      <c r="A157" s="15" t="s">
        <v>11</v>
      </c>
      <c r="B157" s="16" t="s">
        <v>80</v>
      </c>
      <c r="C157" s="16" t="s">
        <v>85</v>
      </c>
      <c r="D157" s="15"/>
      <c r="E157" s="17" t="s">
        <v>387</v>
      </c>
      <c r="F157" s="88">
        <f>F158</f>
        <v>6000</v>
      </c>
      <c r="G157" s="88">
        <f>G158</f>
        <v>2526.4</v>
      </c>
      <c r="H157" s="74">
        <f t="shared" si="26"/>
        <v>42.106666666666669</v>
      </c>
    </row>
    <row r="158" spans="1:8" ht="25.5" outlineLevel="7" x14ac:dyDescent="0.25">
      <c r="A158" s="15" t="s">
        <v>11</v>
      </c>
      <c r="B158" s="16" t="s">
        <v>80</v>
      </c>
      <c r="C158" s="16" t="s">
        <v>85</v>
      </c>
      <c r="D158" s="15" t="s">
        <v>7</v>
      </c>
      <c r="E158" s="17" t="s">
        <v>315</v>
      </c>
      <c r="F158" s="88">
        <f>5000+1000</f>
        <v>6000</v>
      </c>
      <c r="G158" s="88">
        <v>2526.4</v>
      </c>
      <c r="H158" s="74">
        <f t="shared" si="26"/>
        <v>42.106666666666669</v>
      </c>
    </row>
    <row r="159" spans="1:8" ht="25.5" outlineLevel="5" x14ac:dyDescent="0.25">
      <c r="A159" s="15" t="s">
        <v>11</v>
      </c>
      <c r="B159" s="16" t="s">
        <v>80</v>
      </c>
      <c r="C159" s="16" t="s">
        <v>86</v>
      </c>
      <c r="D159" s="15"/>
      <c r="E159" s="17" t="s">
        <v>632</v>
      </c>
      <c r="F159" s="88">
        <f>F162+F160</f>
        <v>48413.600000000006</v>
      </c>
      <c r="G159" s="88">
        <f>G162+G160</f>
        <v>0</v>
      </c>
      <c r="H159" s="74">
        <f t="shared" si="26"/>
        <v>0</v>
      </c>
    </row>
    <row r="160" spans="1:8" ht="25.5" outlineLevel="5" x14ac:dyDescent="0.25">
      <c r="A160" s="15" t="s">
        <v>11</v>
      </c>
      <c r="B160" s="16" t="s">
        <v>80</v>
      </c>
      <c r="C160" s="16" t="s">
        <v>569</v>
      </c>
      <c r="D160" s="15"/>
      <c r="E160" s="17" t="s">
        <v>603</v>
      </c>
      <c r="F160" s="88">
        <f>F161</f>
        <v>37146.9</v>
      </c>
      <c r="G160" s="88">
        <f>G161</f>
        <v>0</v>
      </c>
      <c r="H160" s="74">
        <f t="shared" si="26"/>
        <v>0</v>
      </c>
    </row>
    <row r="161" spans="1:8" ht="25.5" outlineLevel="5" x14ac:dyDescent="0.25">
      <c r="A161" s="15" t="s">
        <v>11</v>
      </c>
      <c r="B161" s="16" t="s">
        <v>80</v>
      </c>
      <c r="C161" s="16" t="s">
        <v>569</v>
      </c>
      <c r="D161" s="15">
        <v>200</v>
      </c>
      <c r="E161" s="17" t="s">
        <v>315</v>
      </c>
      <c r="F161" s="88">
        <f>16323.9+20823</f>
        <v>37146.9</v>
      </c>
      <c r="G161" s="88">
        <v>0</v>
      </c>
      <c r="H161" s="74">
        <f t="shared" si="26"/>
        <v>0</v>
      </c>
    </row>
    <row r="162" spans="1:8" ht="25.5" outlineLevel="6" x14ac:dyDescent="0.25">
      <c r="A162" s="15" t="s">
        <v>11</v>
      </c>
      <c r="B162" s="16" t="s">
        <v>80</v>
      </c>
      <c r="C162" s="16" t="s">
        <v>87</v>
      </c>
      <c r="D162" s="15"/>
      <c r="E162" s="17" t="s">
        <v>604</v>
      </c>
      <c r="F162" s="88">
        <f>F163</f>
        <v>11266.7</v>
      </c>
      <c r="G162" s="88">
        <f>G163</f>
        <v>0</v>
      </c>
      <c r="H162" s="74">
        <f t="shared" si="26"/>
        <v>0</v>
      </c>
    </row>
    <row r="163" spans="1:8" ht="25.5" outlineLevel="7" x14ac:dyDescent="0.25">
      <c r="A163" s="15" t="s">
        <v>11</v>
      </c>
      <c r="B163" s="16" t="s">
        <v>80</v>
      </c>
      <c r="C163" s="16" t="s">
        <v>87</v>
      </c>
      <c r="D163" s="15" t="s">
        <v>7</v>
      </c>
      <c r="E163" s="17" t="s">
        <v>315</v>
      </c>
      <c r="F163" s="88">
        <f>4081+5205.7+1980</f>
        <v>11266.7</v>
      </c>
      <c r="G163" s="88">
        <v>0</v>
      </c>
      <c r="H163" s="74">
        <f t="shared" si="26"/>
        <v>0</v>
      </c>
    </row>
    <row r="164" spans="1:8" ht="38.25" outlineLevel="5" x14ac:dyDescent="0.25">
      <c r="A164" s="15" t="s">
        <v>11</v>
      </c>
      <c r="B164" s="16" t="s">
        <v>80</v>
      </c>
      <c r="C164" s="16" t="s">
        <v>88</v>
      </c>
      <c r="D164" s="15"/>
      <c r="E164" s="17" t="s">
        <v>633</v>
      </c>
      <c r="F164" s="88">
        <f>F167+F165</f>
        <v>4473</v>
      </c>
      <c r="G164" s="88">
        <f>G167+G165</f>
        <v>0</v>
      </c>
      <c r="H164" s="74">
        <f t="shared" si="26"/>
        <v>0</v>
      </c>
    </row>
    <row r="165" spans="1:8" ht="25.5" outlineLevel="5" x14ac:dyDescent="0.25">
      <c r="A165" s="15" t="s">
        <v>11</v>
      </c>
      <c r="B165" s="16" t="s">
        <v>80</v>
      </c>
      <c r="C165" s="16" t="s">
        <v>570</v>
      </c>
      <c r="D165" s="15"/>
      <c r="E165" s="17" t="s">
        <v>571</v>
      </c>
      <c r="F165" s="88">
        <f>F166</f>
        <v>3578.4</v>
      </c>
      <c r="G165" s="88">
        <f>G166</f>
        <v>0</v>
      </c>
      <c r="H165" s="74">
        <f t="shared" si="26"/>
        <v>0</v>
      </c>
    </row>
    <row r="166" spans="1:8" ht="25.5" outlineLevel="5" x14ac:dyDescent="0.25">
      <c r="A166" s="15" t="s">
        <v>11</v>
      </c>
      <c r="B166" s="16" t="s">
        <v>80</v>
      </c>
      <c r="C166" s="16" t="s">
        <v>570</v>
      </c>
      <c r="D166" s="15" t="s">
        <v>7</v>
      </c>
      <c r="E166" s="17" t="s">
        <v>315</v>
      </c>
      <c r="F166" s="88">
        <f>1587.5+1990.9</f>
        <v>3578.4</v>
      </c>
      <c r="G166" s="88">
        <v>0</v>
      </c>
      <c r="H166" s="74">
        <f t="shared" si="26"/>
        <v>0</v>
      </c>
    </row>
    <row r="167" spans="1:8" ht="25.5" outlineLevel="6" x14ac:dyDescent="0.25">
      <c r="A167" s="15" t="s">
        <v>11</v>
      </c>
      <c r="B167" s="16" t="s">
        <v>80</v>
      </c>
      <c r="C167" s="16" t="s">
        <v>89</v>
      </c>
      <c r="D167" s="15"/>
      <c r="E167" s="17" t="s">
        <v>390</v>
      </c>
      <c r="F167" s="88">
        <f>F168</f>
        <v>894.59999999999991</v>
      </c>
      <c r="G167" s="88">
        <f>G168</f>
        <v>0</v>
      </c>
      <c r="H167" s="74">
        <f t="shared" si="26"/>
        <v>0</v>
      </c>
    </row>
    <row r="168" spans="1:8" ht="25.5" outlineLevel="7" x14ac:dyDescent="0.25">
      <c r="A168" s="15" t="s">
        <v>11</v>
      </c>
      <c r="B168" s="16" t="s">
        <v>80</v>
      </c>
      <c r="C168" s="16" t="s">
        <v>89</v>
      </c>
      <c r="D168" s="15" t="s">
        <v>7</v>
      </c>
      <c r="E168" s="17" t="s">
        <v>315</v>
      </c>
      <c r="F168" s="88">
        <f>396.9+497.7</f>
        <v>894.59999999999991</v>
      </c>
      <c r="G168" s="88">
        <v>0</v>
      </c>
      <c r="H168" s="74">
        <f t="shared" si="26"/>
        <v>0</v>
      </c>
    </row>
    <row r="169" spans="1:8" ht="25.5" outlineLevel="4" x14ac:dyDescent="0.25">
      <c r="A169" s="15" t="s">
        <v>11</v>
      </c>
      <c r="B169" s="16" t="s">
        <v>80</v>
      </c>
      <c r="C169" s="16" t="s">
        <v>90</v>
      </c>
      <c r="D169" s="15"/>
      <c r="E169" s="17" t="s">
        <v>391</v>
      </c>
      <c r="F169" s="88">
        <f>F170</f>
        <v>3177.9999999999995</v>
      </c>
      <c r="G169" s="88">
        <f>G170</f>
        <v>0</v>
      </c>
      <c r="H169" s="74">
        <f t="shared" si="26"/>
        <v>0</v>
      </c>
    </row>
    <row r="170" spans="1:8" ht="51" outlineLevel="5" x14ac:dyDescent="0.25">
      <c r="A170" s="15" t="s">
        <v>11</v>
      </c>
      <c r="B170" s="16" t="s">
        <v>80</v>
      </c>
      <c r="C170" s="16" t="s">
        <v>91</v>
      </c>
      <c r="D170" s="15"/>
      <c r="E170" s="17" t="s">
        <v>634</v>
      </c>
      <c r="F170" s="88">
        <f>F171+F173</f>
        <v>3177.9999999999995</v>
      </c>
      <c r="G170" s="88">
        <f>G171+G173</f>
        <v>0</v>
      </c>
      <c r="H170" s="74">
        <f t="shared" si="26"/>
        <v>0</v>
      </c>
    </row>
    <row r="171" spans="1:8" ht="38.25" outlineLevel="5" x14ac:dyDescent="0.25">
      <c r="A171" s="15" t="s">
        <v>11</v>
      </c>
      <c r="B171" s="16" t="s">
        <v>80</v>
      </c>
      <c r="C171" s="16" t="s">
        <v>572</v>
      </c>
      <c r="D171" s="15"/>
      <c r="E171" s="17" t="s">
        <v>573</v>
      </c>
      <c r="F171" s="88">
        <f>F172</f>
        <v>2542.3999999999996</v>
      </c>
      <c r="G171" s="88">
        <f>G172</f>
        <v>0</v>
      </c>
      <c r="H171" s="74">
        <f t="shared" si="26"/>
        <v>0</v>
      </c>
    </row>
    <row r="172" spans="1:8" ht="25.5" outlineLevel="5" x14ac:dyDescent="0.25">
      <c r="A172" s="15" t="s">
        <v>11</v>
      </c>
      <c r="B172" s="16" t="s">
        <v>80</v>
      </c>
      <c r="C172" s="16" t="s">
        <v>572</v>
      </c>
      <c r="D172" s="15" t="s">
        <v>7</v>
      </c>
      <c r="E172" s="17" t="s">
        <v>315</v>
      </c>
      <c r="F172" s="88">
        <f>957.8+1584.6</f>
        <v>2542.3999999999996</v>
      </c>
      <c r="G172" s="88">
        <v>0</v>
      </c>
      <c r="H172" s="74">
        <f t="shared" si="26"/>
        <v>0</v>
      </c>
    </row>
    <row r="173" spans="1:8" ht="38.25" outlineLevel="6" x14ac:dyDescent="0.25">
      <c r="A173" s="15" t="s">
        <v>11</v>
      </c>
      <c r="B173" s="16" t="s">
        <v>80</v>
      </c>
      <c r="C173" s="16" t="s">
        <v>92</v>
      </c>
      <c r="D173" s="15"/>
      <c r="E173" s="17" t="s">
        <v>394</v>
      </c>
      <c r="F173" s="88">
        <f>F174</f>
        <v>635.6</v>
      </c>
      <c r="G173" s="88">
        <f>G174</f>
        <v>0</v>
      </c>
      <c r="H173" s="74">
        <f t="shared" si="26"/>
        <v>0</v>
      </c>
    </row>
    <row r="174" spans="1:8" ht="25.5" outlineLevel="7" x14ac:dyDescent="0.25">
      <c r="A174" s="15" t="s">
        <v>11</v>
      </c>
      <c r="B174" s="16" t="s">
        <v>80</v>
      </c>
      <c r="C174" s="16" t="s">
        <v>92</v>
      </c>
      <c r="D174" s="15" t="s">
        <v>7</v>
      </c>
      <c r="E174" s="17" t="s">
        <v>315</v>
      </c>
      <c r="F174" s="88">
        <f>239.5+396.1</f>
        <v>635.6</v>
      </c>
      <c r="G174" s="88">
        <v>0</v>
      </c>
      <c r="H174" s="74">
        <f t="shared" si="26"/>
        <v>0</v>
      </c>
    </row>
    <row r="175" spans="1:8" outlineLevel="2" x14ac:dyDescent="0.25">
      <c r="A175" s="15" t="s">
        <v>11</v>
      </c>
      <c r="B175" s="16" t="s">
        <v>94</v>
      </c>
      <c r="C175" s="16"/>
      <c r="D175" s="15"/>
      <c r="E175" s="17" t="s">
        <v>284</v>
      </c>
      <c r="F175" s="88">
        <f>F176</f>
        <v>300</v>
      </c>
      <c r="G175" s="88">
        <f>G176</f>
        <v>50.5</v>
      </c>
      <c r="H175" s="74">
        <f t="shared" si="26"/>
        <v>16.833333333333332</v>
      </c>
    </row>
    <row r="176" spans="1:8" ht="51" outlineLevel="3" x14ac:dyDescent="0.25">
      <c r="A176" s="15" t="s">
        <v>11</v>
      </c>
      <c r="B176" s="16" t="s">
        <v>94</v>
      </c>
      <c r="C176" s="16" t="s">
        <v>29</v>
      </c>
      <c r="D176" s="15"/>
      <c r="E176" s="17" t="s">
        <v>602</v>
      </c>
      <c r="F176" s="88">
        <f>F177</f>
        <v>300</v>
      </c>
      <c r="G176" s="88">
        <f t="shared" ref="G176:G178" si="27">G177</f>
        <v>50.5</v>
      </c>
      <c r="H176" s="74">
        <f t="shared" si="26"/>
        <v>16.833333333333332</v>
      </c>
    </row>
    <row r="177" spans="1:8" ht="25.5" outlineLevel="4" x14ac:dyDescent="0.25">
      <c r="A177" s="15" t="s">
        <v>11</v>
      </c>
      <c r="B177" s="16" t="s">
        <v>94</v>
      </c>
      <c r="C177" s="16" t="s">
        <v>35</v>
      </c>
      <c r="D177" s="15"/>
      <c r="E177" s="17" t="s">
        <v>336</v>
      </c>
      <c r="F177" s="88">
        <f>F178</f>
        <v>300</v>
      </c>
      <c r="G177" s="88">
        <f t="shared" si="27"/>
        <v>50.5</v>
      </c>
      <c r="H177" s="74">
        <f t="shared" si="26"/>
        <v>16.833333333333332</v>
      </c>
    </row>
    <row r="178" spans="1:8" ht="51" outlineLevel="5" x14ac:dyDescent="0.25">
      <c r="A178" s="15" t="s">
        <v>11</v>
      </c>
      <c r="B178" s="16" t="s">
        <v>94</v>
      </c>
      <c r="C178" s="16" t="s">
        <v>36</v>
      </c>
      <c r="D178" s="15"/>
      <c r="E178" s="17" t="s">
        <v>337</v>
      </c>
      <c r="F178" s="88">
        <f>F179</f>
        <v>300</v>
      </c>
      <c r="G178" s="88">
        <f t="shared" si="27"/>
        <v>50.5</v>
      </c>
      <c r="H178" s="74">
        <f t="shared" si="26"/>
        <v>16.833333333333332</v>
      </c>
    </row>
    <row r="179" spans="1:8" ht="25.5" outlineLevel="6" x14ac:dyDescent="0.25">
      <c r="A179" s="15" t="s">
        <v>11</v>
      </c>
      <c r="B179" s="16" t="s">
        <v>94</v>
      </c>
      <c r="C179" s="16" t="s">
        <v>95</v>
      </c>
      <c r="D179" s="15"/>
      <c r="E179" s="17" t="s">
        <v>398</v>
      </c>
      <c r="F179" s="88">
        <f>F180</f>
        <v>300</v>
      </c>
      <c r="G179" s="88">
        <f>G180</f>
        <v>50.5</v>
      </c>
      <c r="H179" s="74">
        <f t="shared" si="26"/>
        <v>16.833333333333332</v>
      </c>
    </row>
    <row r="180" spans="1:8" ht="25.5" outlineLevel="7" x14ac:dyDescent="0.25">
      <c r="A180" s="15" t="s">
        <v>11</v>
      </c>
      <c r="B180" s="16" t="s">
        <v>94</v>
      </c>
      <c r="C180" s="16" t="s">
        <v>95</v>
      </c>
      <c r="D180" s="15" t="s">
        <v>7</v>
      </c>
      <c r="E180" s="17" t="s">
        <v>315</v>
      </c>
      <c r="F180" s="88">
        <v>300</v>
      </c>
      <c r="G180" s="88">
        <v>50.5</v>
      </c>
      <c r="H180" s="74">
        <f t="shared" si="26"/>
        <v>16.833333333333332</v>
      </c>
    </row>
    <row r="181" spans="1:8" outlineLevel="1" x14ac:dyDescent="0.25">
      <c r="A181" s="15" t="s">
        <v>11</v>
      </c>
      <c r="B181" s="16" t="s">
        <v>96</v>
      </c>
      <c r="C181" s="16"/>
      <c r="D181" s="15"/>
      <c r="E181" s="17" t="s">
        <v>263</v>
      </c>
      <c r="F181" s="88">
        <f>F182+F195+F221+F271</f>
        <v>144282.29999999999</v>
      </c>
      <c r="G181" s="88">
        <f>G182+G195+G221+G271</f>
        <v>86506.4</v>
      </c>
      <c r="H181" s="74">
        <f t="shared" si="26"/>
        <v>59.956349462130845</v>
      </c>
    </row>
    <row r="182" spans="1:8" outlineLevel="2" x14ac:dyDescent="0.25">
      <c r="A182" s="15" t="s">
        <v>11</v>
      </c>
      <c r="B182" s="16" t="s">
        <v>97</v>
      </c>
      <c r="C182" s="16"/>
      <c r="D182" s="15"/>
      <c r="E182" s="17" t="s">
        <v>285</v>
      </c>
      <c r="F182" s="88">
        <f>F183+F190</f>
        <v>2200</v>
      </c>
      <c r="G182" s="88">
        <f>G183+G190</f>
        <v>472.1</v>
      </c>
      <c r="H182" s="74">
        <f t="shared" si="26"/>
        <v>21.459090909090911</v>
      </c>
    </row>
    <row r="183" spans="1:8" ht="51" outlineLevel="3" x14ac:dyDescent="0.25">
      <c r="A183" s="15" t="s">
        <v>11</v>
      </c>
      <c r="B183" s="16" t="s">
        <v>97</v>
      </c>
      <c r="C183" s="16" t="s">
        <v>73</v>
      </c>
      <c r="D183" s="15"/>
      <c r="E183" s="17" t="s">
        <v>281</v>
      </c>
      <c r="F183" s="88">
        <f t="shared" ref="F183:G184" si="28">F184</f>
        <v>2000</v>
      </c>
      <c r="G183" s="88">
        <f t="shared" si="28"/>
        <v>472.1</v>
      </c>
      <c r="H183" s="74">
        <f t="shared" si="26"/>
        <v>23.605</v>
      </c>
    </row>
    <row r="184" spans="1:8" ht="25.5" outlineLevel="4" x14ac:dyDescent="0.25">
      <c r="A184" s="15" t="s">
        <v>11</v>
      </c>
      <c r="B184" s="16" t="s">
        <v>97</v>
      </c>
      <c r="C184" s="16" t="s">
        <v>98</v>
      </c>
      <c r="D184" s="15"/>
      <c r="E184" s="17" t="s">
        <v>400</v>
      </c>
      <c r="F184" s="88">
        <f t="shared" si="28"/>
        <v>2000</v>
      </c>
      <c r="G184" s="88">
        <f t="shared" si="28"/>
        <v>472.1</v>
      </c>
      <c r="H184" s="74">
        <f t="shared" si="26"/>
        <v>23.605</v>
      </c>
    </row>
    <row r="185" spans="1:8" ht="38.25" outlineLevel="5" x14ac:dyDescent="0.25">
      <c r="A185" s="15" t="s">
        <v>11</v>
      </c>
      <c r="B185" s="16" t="s">
        <v>97</v>
      </c>
      <c r="C185" s="16" t="s">
        <v>99</v>
      </c>
      <c r="D185" s="15"/>
      <c r="E185" s="17" t="s">
        <v>401</v>
      </c>
      <c r="F185" s="88">
        <f>F186+F188</f>
        <v>2000</v>
      </c>
      <c r="G185" s="88">
        <f>G186+G188</f>
        <v>472.1</v>
      </c>
      <c r="H185" s="74">
        <f t="shared" si="26"/>
        <v>23.605</v>
      </c>
    </row>
    <row r="186" spans="1:8" ht="25.5" outlineLevel="6" x14ac:dyDescent="0.25">
      <c r="A186" s="15" t="s">
        <v>11</v>
      </c>
      <c r="B186" s="16" t="s">
        <v>97</v>
      </c>
      <c r="C186" s="16" t="s">
        <v>662</v>
      </c>
      <c r="D186" s="15"/>
      <c r="E186" s="17" t="s">
        <v>661</v>
      </c>
      <c r="F186" s="88">
        <f>F187</f>
        <v>1000</v>
      </c>
      <c r="G186" s="88">
        <f>G187</f>
        <v>225.4</v>
      </c>
      <c r="H186" s="74">
        <f t="shared" si="26"/>
        <v>22.540000000000003</v>
      </c>
    </row>
    <row r="187" spans="1:8" ht="25.5" outlineLevel="7" x14ac:dyDescent="0.25">
      <c r="A187" s="15" t="s">
        <v>11</v>
      </c>
      <c r="B187" s="16" t="s">
        <v>97</v>
      </c>
      <c r="C187" s="16" t="s">
        <v>662</v>
      </c>
      <c r="D187" s="15">
        <v>200</v>
      </c>
      <c r="E187" s="17" t="s">
        <v>315</v>
      </c>
      <c r="F187" s="88">
        <v>1000</v>
      </c>
      <c r="G187" s="88">
        <v>225.4</v>
      </c>
      <c r="H187" s="74">
        <f t="shared" si="26"/>
        <v>22.540000000000003</v>
      </c>
    </row>
    <row r="188" spans="1:8" ht="38.25" outlineLevel="6" x14ac:dyDescent="0.25">
      <c r="A188" s="15" t="s">
        <v>11</v>
      </c>
      <c r="B188" s="16" t="s">
        <v>97</v>
      </c>
      <c r="C188" s="16" t="s">
        <v>100</v>
      </c>
      <c r="D188" s="15"/>
      <c r="E188" s="17" t="s">
        <v>403</v>
      </c>
      <c r="F188" s="88">
        <f>F189</f>
        <v>1000</v>
      </c>
      <c r="G188" s="88">
        <f>G189</f>
        <v>246.7</v>
      </c>
      <c r="H188" s="74">
        <f t="shared" si="26"/>
        <v>24.669999999999998</v>
      </c>
    </row>
    <row r="189" spans="1:8" ht="25.5" outlineLevel="7" x14ac:dyDescent="0.25">
      <c r="A189" s="15" t="s">
        <v>11</v>
      </c>
      <c r="B189" s="16" t="s">
        <v>97</v>
      </c>
      <c r="C189" s="16" t="s">
        <v>100</v>
      </c>
      <c r="D189" s="15" t="s">
        <v>7</v>
      </c>
      <c r="E189" s="17" t="s">
        <v>315</v>
      </c>
      <c r="F189" s="88">
        <v>1000</v>
      </c>
      <c r="G189" s="88">
        <v>246.7</v>
      </c>
      <c r="H189" s="74">
        <f t="shared" si="26"/>
        <v>24.669999999999998</v>
      </c>
    </row>
    <row r="190" spans="1:8" ht="38.25" outlineLevel="3" x14ac:dyDescent="0.25">
      <c r="A190" s="15" t="s">
        <v>11</v>
      </c>
      <c r="B190" s="16" t="s">
        <v>97</v>
      </c>
      <c r="C190" s="16" t="s">
        <v>101</v>
      </c>
      <c r="D190" s="15"/>
      <c r="E190" s="17" t="s">
        <v>674</v>
      </c>
      <c r="F190" s="88">
        <f t="shared" ref="F190:G193" si="29">F191</f>
        <v>200</v>
      </c>
      <c r="G190" s="88">
        <f t="shared" si="29"/>
        <v>0</v>
      </c>
      <c r="H190" s="74">
        <f t="shared" si="26"/>
        <v>0</v>
      </c>
    </row>
    <row r="191" spans="1:8" ht="25.5" outlineLevel="4" x14ac:dyDescent="0.25">
      <c r="A191" s="15" t="s">
        <v>11</v>
      </c>
      <c r="B191" s="16" t="s">
        <v>97</v>
      </c>
      <c r="C191" s="16" t="s">
        <v>102</v>
      </c>
      <c r="D191" s="15"/>
      <c r="E191" s="17" t="s">
        <v>622</v>
      </c>
      <c r="F191" s="88">
        <f t="shared" si="29"/>
        <v>200</v>
      </c>
      <c r="G191" s="88">
        <f t="shared" si="29"/>
        <v>0</v>
      </c>
      <c r="H191" s="74">
        <f t="shared" si="26"/>
        <v>0</v>
      </c>
    </row>
    <row r="192" spans="1:8" ht="25.5" outlineLevel="5" x14ac:dyDescent="0.25">
      <c r="A192" s="15" t="s">
        <v>11</v>
      </c>
      <c r="B192" s="16" t="s">
        <v>97</v>
      </c>
      <c r="C192" s="16" t="s">
        <v>103</v>
      </c>
      <c r="D192" s="15"/>
      <c r="E192" s="17" t="s">
        <v>623</v>
      </c>
      <c r="F192" s="88">
        <f t="shared" si="29"/>
        <v>200</v>
      </c>
      <c r="G192" s="88">
        <f t="shared" si="29"/>
        <v>0</v>
      </c>
      <c r="H192" s="74">
        <f t="shared" si="26"/>
        <v>0</v>
      </c>
    </row>
    <row r="193" spans="1:8" ht="38.25" outlineLevel="6" x14ac:dyDescent="0.25">
      <c r="A193" s="15" t="s">
        <v>11</v>
      </c>
      <c r="B193" s="16" t="s">
        <v>97</v>
      </c>
      <c r="C193" s="16" t="s">
        <v>104</v>
      </c>
      <c r="D193" s="15"/>
      <c r="E193" s="17" t="s">
        <v>563</v>
      </c>
      <c r="F193" s="88">
        <f t="shared" si="29"/>
        <v>200</v>
      </c>
      <c r="G193" s="88">
        <f t="shared" si="29"/>
        <v>0</v>
      </c>
      <c r="H193" s="74">
        <f t="shared" si="26"/>
        <v>0</v>
      </c>
    </row>
    <row r="194" spans="1:8" ht="25.5" outlineLevel="7" x14ac:dyDescent="0.25">
      <c r="A194" s="15" t="s">
        <v>11</v>
      </c>
      <c r="B194" s="16" t="s">
        <v>97</v>
      </c>
      <c r="C194" s="16" t="s">
        <v>104</v>
      </c>
      <c r="D194" s="15" t="s">
        <v>7</v>
      </c>
      <c r="E194" s="17" t="s">
        <v>315</v>
      </c>
      <c r="F194" s="88">
        <v>200</v>
      </c>
      <c r="G194" s="88">
        <v>0</v>
      </c>
      <c r="H194" s="74">
        <f t="shared" si="26"/>
        <v>0</v>
      </c>
    </row>
    <row r="195" spans="1:8" outlineLevel="2" x14ac:dyDescent="0.25">
      <c r="A195" s="15" t="s">
        <v>11</v>
      </c>
      <c r="B195" s="16" t="s">
        <v>106</v>
      </c>
      <c r="C195" s="16"/>
      <c r="D195" s="15"/>
      <c r="E195" s="17" t="s">
        <v>287</v>
      </c>
      <c r="F195" s="88">
        <f t="shared" ref="F195:G196" si="30">F196</f>
        <v>17550.400000000001</v>
      </c>
      <c r="G195" s="88">
        <f t="shared" si="30"/>
        <v>3060.3</v>
      </c>
      <c r="H195" s="74">
        <f t="shared" si="26"/>
        <v>17.437209408332574</v>
      </c>
    </row>
    <row r="196" spans="1:8" ht="51" outlineLevel="3" x14ac:dyDescent="0.25">
      <c r="A196" s="15" t="s">
        <v>11</v>
      </c>
      <c r="B196" s="16" t="s">
        <v>106</v>
      </c>
      <c r="C196" s="16" t="s">
        <v>73</v>
      </c>
      <c r="D196" s="15"/>
      <c r="E196" s="17" t="s">
        <v>281</v>
      </c>
      <c r="F196" s="88">
        <f t="shared" si="30"/>
        <v>17550.400000000001</v>
      </c>
      <c r="G196" s="88">
        <f t="shared" si="30"/>
        <v>3060.3</v>
      </c>
      <c r="H196" s="74">
        <f t="shared" si="26"/>
        <v>17.437209408332574</v>
      </c>
    </row>
    <row r="197" spans="1:8" ht="25.5" outlineLevel="4" x14ac:dyDescent="0.25">
      <c r="A197" s="15" t="s">
        <v>11</v>
      </c>
      <c r="B197" s="16" t="s">
        <v>106</v>
      </c>
      <c r="C197" s="16" t="s">
        <v>98</v>
      </c>
      <c r="D197" s="15"/>
      <c r="E197" s="17" t="s">
        <v>400</v>
      </c>
      <c r="F197" s="88">
        <f>F198+F203+F216</f>
        <v>17550.400000000001</v>
      </c>
      <c r="G197" s="88">
        <f>G198+G203+G216</f>
        <v>3060.3</v>
      </c>
      <c r="H197" s="74">
        <f t="shared" si="26"/>
        <v>17.437209408332574</v>
      </c>
    </row>
    <row r="198" spans="1:8" ht="27.75" customHeight="1" outlineLevel="5" x14ac:dyDescent="0.25">
      <c r="A198" s="15" t="s">
        <v>11</v>
      </c>
      <c r="B198" s="16" t="s">
        <v>106</v>
      </c>
      <c r="C198" s="16" t="s">
        <v>107</v>
      </c>
      <c r="D198" s="15"/>
      <c r="E198" s="17" t="s">
        <v>409</v>
      </c>
      <c r="F198" s="88">
        <f>F199+F201</f>
        <v>1330</v>
      </c>
      <c r="G198" s="88">
        <f>G199+G201</f>
        <v>46.1</v>
      </c>
      <c r="H198" s="74">
        <f t="shared" si="26"/>
        <v>3.4661654135338344</v>
      </c>
    </row>
    <row r="199" spans="1:8" ht="25.5" outlineLevel="6" x14ac:dyDescent="0.25">
      <c r="A199" s="15" t="s">
        <v>11</v>
      </c>
      <c r="B199" s="16" t="s">
        <v>106</v>
      </c>
      <c r="C199" s="16" t="s">
        <v>108</v>
      </c>
      <c r="D199" s="15"/>
      <c r="E199" s="17" t="s">
        <v>410</v>
      </c>
      <c r="F199" s="88">
        <f>F200</f>
        <v>1000</v>
      </c>
      <c r="G199" s="88">
        <f>G200</f>
        <v>0</v>
      </c>
      <c r="H199" s="74">
        <f t="shared" si="26"/>
        <v>0</v>
      </c>
    </row>
    <row r="200" spans="1:8" ht="25.5" outlineLevel="7" x14ac:dyDescent="0.25">
      <c r="A200" s="15" t="s">
        <v>11</v>
      </c>
      <c r="B200" s="16" t="s">
        <v>106</v>
      </c>
      <c r="C200" s="16" t="s">
        <v>108</v>
      </c>
      <c r="D200" s="15" t="s">
        <v>7</v>
      </c>
      <c r="E200" s="17" t="s">
        <v>315</v>
      </c>
      <c r="F200" s="88">
        <v>1000</v>
      </c>
      <c r="G200" s="88">
        <v>0</v>
      </c>
      <c r="H200" s="74">
        <f t="shared" si="26"/>
        <v>0</v>
      </c>
    </row>
    <row r="201" spans="1:8" outlineLevel="6" x14ac:dyDescent="0.25">
      <c r="A201" s="15" t="s">
        <v>11</v>
      </c>
      <c r="B201" s="16" t="s">
        <v>106</v>
      </c>
      <c r="C201" s="16" t="s">
        <v>109</v>
      </c>
      <c r="D201" s="15"/>
      <c r="E201" s="17" t="s">
        <v>411</v>
      </c>
      <c r="F201" s="88">
        <f>F202</f>
        <v>330</v>
      </c>
      <c r="G201" s="88">
        <f>G202</f>
        <v>46.1</v>
      </c>
      <c r="H201" s="74">
        <f t="shared" si="26"/>
        <v>13.969696969696971</v>
      </c>
    </row>
    <row r="202" spans="1:8" ht="25.5" outlineLevel="7" x14ac:dyDescent="0.25">
      <c r="A202" s="15" t="s">
        <v>11</v>
      </c>
      <c r="B202" s="16" t="s">
        <v>106</v>
      </c>
      <c r="C202" s="16" t="s">
        <v>109</v>
      </c>
      <c r="D202" s="15" t="s">
        <v>7</v>
      </c>
      <c r="E202" s="17" t="s">
        <v>315</v>
      </c>
      <c r="F202" s="88">
        <v>330</v>
      </c>
      <c r="G202" s="88">
        <v>46.1</v>
      </c>
      <c r="H202" s="74">
        <f t="shared" si="26"/>
        <v>13.969696969696971</v>
      </c>
    </row>
    <row r="203" spans="1:8" ht="25.5" outlineLevel="5" x14ac:dyDescent="0.25">
      <c r="A203" s="15" t="s">
        <v>11</v>
      </c>
      <c r="B203" s="16" t="s">
        <v>106</v>
      </c>
      <c r="C203" s="16" t="s">
        <v>110</v>
      </c>
      <c r="D203" s="15"/>
      <c r="E203" s="17" t="s">
        <v>412</v>
      </c>
      <c r="F203" s="89">
        <f>F204+F206+F208+F210+F212+F214</f>
        <v>11800</v>
      </c>
      <c r="G203" s="89">
        <f>G204+G206+G208+G210+G212+G214</f>
        <v>2825.9</v>
      </c>
      <c r="H203" s="74">
        <f t="shared" si="26"/>
        <v>23.948305084745762</v>
      </c>
    </row>
    <row r="204" spans="1:8" outlineLevel="6" x14ac:dyDescent="0.25">
      <c r="A204" s="15" t="s">
        <v>11</v>
      </c>
      <c r="B204" s="16" t="s">
        <v>106</v>
      </c>
      <c r="C204" s="16" t="s">
        <v>111</v>
      </c>
      <c r="D204" s="15"/>
      <c r="E204" s="17" t="s">
        <v>413</v>
      </c>
      <c r="F204" s="88">
        <f>F205</f>
        <v>1300</v>
      </c>
      <c r="G204" s="88">
        <f>G205</f>
        <v>285.10000000000002</v>
      </c>
      <c r="H204" s="74">
        <f t="shared" si="26"/>
        <v>21.930769230769233</v>
      </c>
    </row>
    <row r="205" spans="1:8" ht="25.5" outlineLevel="7" x14ac:dyDescent="0.25">
      <c r="A205" s="15" t="s">
        <v>11</v>
      </c>
      <c r="B205" s="16" t="s">
        <v>106</v>
      </c>
      <c r="C205" s="16" t="s">
        <v>111</v>
      </c>
      <c r="D205" s="15" t="s">
        <v>7</v>
      </c>
      <c r="E205" s="17" t="s">
        <v>315</v>
      </c>
      <c r="F205" s="88">
        <f>1000+300</f>
        <v>1300</v>
      </c>
      <c r="G205" s="88">
        <v>285.10000000000002</v>
      </c>
      <c r="H205" s="74">
        <f t="shared" si="26"/>
        <v>21.930769230769233</v>
      </c>
    </row>
    <row r="206" spans="1:8" ht="25.5" outlineLevel="6" x14ac:dyDescent="0.25">
      <c r="A206" s="15" t="s">
        <v>11</v>
      </c>
      <c r="B206" s="16" t="s">
        <v>106</v>
      </c>
      <c r="C206" s="16" t="s">
        <v>112</v>
      </c>
      <c r="D206" s="15"/>
      <c r="E206" s="17" t="s">
        <v>625</v>
      </c>
      <c r="F206" s="88">
        <f>F207</f>
        <v>5000</v>
      </c>
      <c r="G206" s="88">
        <f>G207</f>
        <v>1585.9</v>
      </c>
      <c r="H206" s="74">
        <f t="shared" si="26"/>
        <v>31.718000000000004</v>
      </c>
    </row>
    <row r="207" spans="1:8" ht="25.5" outlineLevel="7" x14ac:dyDescent="0.25">
      <c r="A207" s="15" t="s">
        <v>11</v>
      </c>
      <c r="B207" s="16" t="s">
        <v>106</v>
      </c>
      <c r="C207" s="16" t="s">
        <v>112</v>
      </c>
      <c r="D207" s="15" t="s">
        <v>7</v>
      </c>
      <c r="E207" s="17" t="s">
        <v>315</v>
      </c>
      <c r="F207" s="88">
        <f>2000+3000</f>
        <v>5000</v>
      </c>
      <c r="G207" s="88">
        <v>1585.9</v>
      </c>
      <c r="H207" s="74">
        <f t="shared" ref="H207:H270" si="31">G207/F207*100</f>
        <v>31.718000000000004</v>
      </c>
    </row>
    <row r="208" spans="1:8" ht="38.25" outlineLevel="6" x14ac:dyDescent="0.25">
      <c r="A208" s="15" t="s">
        <v>11</v>
      </c>
      <c r="B208" s="16" t="s">
        <v>106</v>
      </c>
      <c r="C208" s="16" t="s">
        <v>113</v>
      </c>
      <c r="D208" s="15"/>
      <c r="E208" s="17" t="s">
        <v>414</v>
      </c>
      <c r="F208" s="88">
        <f>F209</f>
        <v>300</v>
      </c>
      <c r="G208" s="88">
        <f>G209</f>
        <v>0</v>
      </c>
      <c r="H208" s="74">
        <f t="shared" si="31"/>
        <v>0</v>
      </c>
    </row>
    <row r="209" spans="1:10" ht="25.5" outlineLevel="7" x14ac:dyDescent="0.25">
      <c r="A209" s="15" t="s">
        <v>11</v>
      </c>
      <c r="B209" s="16" t="s">
        <v>106</v>
      </c>
      <c r="C209" s="16" t="s">
        <v>113</v>
      </c>
      <c r="D209" s="15" t="s">
        <v>7</v>
      </c>
      <c r="E209" s="17" t="s">
        <v>315</v>
      </c>
      <c r="F209" s="88">
        <v>300</v>
      </c>
      <c r="G209" s="88">
        <v>0</v>
      </c>
      <c r="H209" s="74">
        <f t="shared" si="31"/>
        <v>0</v>
      </c>
    </row>
    <row r="210" spans="1:10" ht="25.5" outlineLevel="7" x14ac:dyDescent="0.25">
      <c r="A210" s="15" t="s">
        <v>11</v>
      </c>
      <c r="B210" s="16" t="s">
        <v>106</v>
      </c>
      <c r="C210" s="16" t="s">
        <v>606</v>
      </c>
      <c r="D210" s="15"/>
      <c r="E210" s="17" t="s">
        <v>607</v>
      </c>
      <c r="F210" s="88">
        <f>F211</f>
        <v>4000</v>
      </c>
      <c r="G210" s="88">
        <f>G211</f>
        <v>954.9</v>
      </c>
      <c r="H210" s="74">
        <f t="shared" si="31"/>
        <v>23.872499999999999</v>
      </c>
    </row>
    <row r="211" spans="1:10" ht="25.5" outlineLevel="7" x14ac:dyDescent="0.25">
      <c r="A211" s="15" t="s">
        <v>11</v>
      </c>
      <c r="B211" s="16" t="s">
        <v>106</v>
      </c>
      <c r="C211" s="16" t="s">
        <v>606</v>
      </c>
      <c r="D211" s="15">
        <v>200</v>
      </c>
      <c r="E211" s="17" t="s">
        <v>315</v>
      </c>
      <c r="F211" s="88">
        <f>1000+1000+2000</f>
        <v>4000</v>
      </c>
      <c r="G211" s="88">
        <v>954.9</v>
      </c>
      <c r="H211" s="74">
        <f t="shared" si="31"/>
        <v>23.872499999999999</v>
      </c>
    </row>
    <row r="212" spans="1:10" ht="25.5" outlineLevel="7" x14ac:dyDescent="0.25">
      <c r="A212" s="15" t="s">
        <v>11</v>
      </c>
      <c r="B212" s="16" t="s">
        <v>106</v>
      </c>
      <c r="C212" s="16" t="s">
        <v>626</v>
      </c>
      <c r="D212" s="15"/>
      <c r="E212" s="17" t="s">
        <v>627</v>
      </c>
      <c r="F212" s="88">
        <f>F213</f>
        <v>350</v>
      </c>
      <c r="G212" s="88">
        <f>G213</f>
        <v>0</v>
      </c>
      <c r="H212" s="74">
        <f t="shared" si="31"/>
        <v>0</v>
      </c>
    </row>
    <row r="213" spans="1:10" ht="25.5" outlineLevel="7" x14ac:dyDescent="0.25">
      <c r="A213" s="15" t="s">
        <v>11</v>
      </c>
      <c r="B213" s="16" t="s">
        <v>106</v>
      </c>
      <c r="C213" s="16" t="s">
        <v>626</v>
      </c>
      <c r="D213" s="15">
        <v>200</v>
      </c>
      <c r="E213" s="17" t="s">
        <v>315</v>
      </c>
      <c r="F213" s="88">
        <v>350</v>
      </c>
      <c r="G213" s="88">
        <v>0</v>
      </c>
      <c r="H213" s="74">
        <f t="shared" si="31"/>
        <v>0</v>
      </c>
    </row>
    <row r="214" spans="1:10" ht="25.5" outlineLevel="7" x14ac:dyDescent="0.25">
      <c r="A214" s="15" t="s">
        <v>11</v>
      </c>
      <c r="B214" s="16" t="s">
        <v>106</v>
      </c>
      <c r="C214" s="16" t="s">
        <v>637</v>
      </c>
      <c r="D214" s="15"/>
      <c r="E214" s="17" t="s">
        <v>638</v>
      </c>
      <c r="F214" s="88">
        <f>F215</f>
        <v>850</v>
      </c>
      <c r="G214" s="88">
        <f>G215</f>
        <v>0</v>
      </c>
      <c r="H214" s="74">
        <f t="shared" si="31"/>
        <v>0</v>
      </c>
    </row>
    <row r="215" spans="1:10" ht="25.5" outlineLevel="7" x14ac:dyDescent="0.25">
      <c r="A215" s="15" t="s">
        <v>11</v>
      </c>
      <c r="B215" s="16" t="s">
        <v>106</v>
      </c>
      <c r="C215" s="16" t="s">
        <v>637</v>
      </c>
      <c r="D215" s="15">
        <v>200</v>
      </c>
      <c r="E215" s="17" t="s">
        <v>315</v>
      </c>
      <c r="F215" s="88">
        <v>850</v>
      </c>
      <c r="G215" s="88">
        <v>0</v>
      </c>
      <c r="H215" s="74">
        <f t="shared" si="31"/>
        <v>0</v>
      </c>
    </row>
    <row r="216" spans="1:10" ht="25.5" outlineLevel="5" x14ac:dyDescent="0.25">
      <c r="A216" s="15" t="s">
        <v>11</v>
      </c>
      <c r="B216" s="16" t="s">
        <v>106</v>
      </c>
      <c r="C216" s="16" t="s">
        <v>114</v>
      </c>
      <c r="D216" s="15"/>
      <c r="E216" s="17" t="s">
        <v>415</v>
      </c>
      <c r="F216" s="89">
        <f>F219+F217</f>
        <v>4420.3999999999996</v>
      </c>
      <c r="G216" s="89">
        <f t="shared" ref="G216" si="32">G219+G217</f>
        <v>188.3</v>
      </c>
      <c r="H216" s="74">
        <f t="shared" si="31"/>
        <v>4.2597954936204872</v>
      </c>
    </row>
    <row r="217" spans="1:10" ht="25.5" outlineLevel="5" x14ac:dyDescent="0.25">
      <c r="A217" s="15" t="s">
        <v>11</v>
      </c>
      <c r="B217" s="16" t="s">
        <v>106</v>
      </c>
      <c r="C217" s="16" t="s">
        <v>694</v>
      </c>
      <c r="D217" s="15"/>
      <c r="E217" s="17" t="s">
        <v>695</v>
      </c>
      <c r="F217" s="89">
        <f>F218</f>
        <v>3000</v>
      </c>
      <c r="G217" s="89">
        <f t="shared" ref="G217" si="33">G218</f>
        <v>188.3</v>
      </c>
      <c r="H217" s="74">
        <f t="shared" si="31"/>
        <v>6.2766666666666664</v>
      </c>
    </row>
    <row r="218" spans="1:10" ht="25.5" outlineLevel="5" x14ac:dyDescent="0.25">
      <c r="A218" s="15" t="s">
        <v>11</v>
      </c>
      <c r="B218" s="16" t="s">
        <v>106</v>
      </c>
      <c r="C218" s="16" t="s">
        <v>694</v>
      </c>
      <c r="D218" s="15">
        <v>200</v>
      </c>
      <c r="E218" s="17" t="s">
        <v>315</v>
      </c>
      <c r="F218" s="89">
        <f>100+500+2400</f>
        <v>3000</v>
      </c>
      <c r="G218" s="89">
        <v>188.3</v>
      </c>
      <c r="H218" s="74">
        <f t="shared" si="31"/>
        <v>6.2766666666666664</v>
      </c>
    </row>
    <row r="219" spans="1:10" ht="51" outlineLevel="6" x14ac:dyDescent="0.25">
      <c r="A219" s="15" t="s">
        <v>11</v>
      </c>
      <c r="B219" s="16" t="s">
        <v>106</v>
      </c>
      <c r="C219" s="16" t="s">
        <v>599</v>
      </c>
      <c r="D219" s="15"/>
      <c r="E219" s="17" t="s">
        <v>624</v>
      </c>
      <c r="F219" s="88">
        <f t="shared" ref="F219:G219" si="34">F220</f>
        <v>1420.4</v>
      </c>
      <c r="G219" s="88">
        <f t="shared" si="34"/>
        <v>0</v>
      </c>
      <c r="H219" s="74">
        <f t="shared" si="31"/>
        <v>0</v>
      </c>
      <c r="J219" s="60"/>
    </row>
    <row r="220" spans="1:10" ht="25.5" outlineLevel="7" x14ac:dyDescent="0.25">
      <c r="A220" s="15" t="s">
        <v>11</v>
      </c>
      <c r="B220" s="16" t="s">
        <v>106</v>
      </c>
      <c r="C220" s="16" t="s">
        <v>599</v>
      </c>
      <c r="D220" s="15" t="s">
        <v>7</v>
      </c>
      <c r="E220" s="17" t="s">
        <v>315</v>
      </c>
      <c r="F220" s="88">
        <f>1520.4-100</f>
        <v>1420.4</v>
      </c>
      <c r="G220" s="88">
        <v>0</v>
      </c>
      <c r="H220" s="74">
        <f t="shared" si="31"/>
        <v>0</v>
      </c>
      <c r="J220" s="60"/>
    </row>
    <row r="221" spans="1:10" outlineLevel="2" x14ac:dyDescent="0.25">
      <c r="A221" s="15" t="s">
        <v>11</v>
      </c>
      <c r="B221" s="16" t="s">
        <v>115</v>
      </c>
      <c r="C221" s="16"/>
      <c r="D221" s="15"/>
      <c r="E221" s="17" t="s">
        <v>288</v>
      </c>
      <c r="F221" s="88">
        <f>F222+F259</f>
        <v>97996.5</v>
      </c>
      <c r="G221" s="88">
        <f>G222+G259</f>
        <v>71147.100000000006</v>
      </c>
      <c r="H221" s="74">
        <f t="shared" si="31"/>
        <v>72.60167454960127</v>
      </c>
      <c r="J221" s="60"/>
    </row>
    <row r="222" spans="1:10" ht="51" outlineLevel="3" x14ac:dyDescent="0.25">
      <c r="A222" s="15" t="s">
        <v>11</v>
      </c>
      <c r="B222" s="16" t="s">
        <v>115</v>
      </c>
      <c r="C222" s="16" t="s">
        <v>73</v>
      </c>
      <c r="D222" s="15"/>
      <c r="E222" s="17" t="s">
        <v>281</v>
      </c>
      <c r="F222" s="88">
        <f>F223</f>
        <v>20967.400000000001</v>
      </c>
      <c r="G222" s="88">
        <f>G223</f>
        <v>8480.1999999999989</v>
      </c>
      <c r="H222" s="74">
        <f t="shared" si="31"/>
        <v>40.444690328796121</v>
      </c>
    </row>
    <row r="223" spans="1:10" ht="25.5" outlineLevel="4" x14ac:dyDescent="0.25">
      <c r="A223" s="15" t="s">
        <v>11</v>
      </c>
      <c r="B223" s="16" t="s">
        <v>115</v>
      </c>
      <c r="C223" s="16" t="s">
        <v>74</v>
      </c>
      <c r="D223" s="15"/>
      <c r="E223" s="17" t="s">
        <v>377</v>
      </c>
      <c r="F223" s="88">
        <f>F224+F231+F242</f>
        <v>20967.400000000001</v>
      </c>
      <c r="G223" s="88">
        <f>G224+G231+G242</f>
        <v>8480.1999999999989</v>
      </c>
      <c r="H223" s="74">
        <f t="shared" si="31"/>
        <v>40.444690328796121</v>
      </c>
    </row>
    <row r="224" spans="1:10" ht="16.5" customHeight="1" outlineLevel="5" x14ac:dyDescent="0.25">
      <c r="A224" s="15" t="s">
        <v>11</v>
      </c>
      <c r="B224" s="16" t="s">
        <v>115</v>
      </c>
      <c r="C224" s="16" t="s">
        <v>116</v>
      </c>
      <c r="D224" s="15"/>
      <c r="E224" s="17" t="s">
        <v>417</v>
      </c>
      <c r="F224" s="88">
        <f>F225+F227+F229</f>
        <v>11500</v>
      </c>
      <c r="G224" s="88">
        <f>G225+G227+G229</f>
        <v>5290.2</v>
      </c>
      <c r="H224" s="74">
        <f t="shared" si="31"/>
        <v>46.001739130434785</v>
      </c>
    </row>
    <row r="225" spans="1:8" ht="25.5" outlineLevel="6" x14ac:dyDescent="0.25">
      <c r="A225" s="15" t="s">
        <v>11</v>
      </c>
      <c r="B225" s="16" t="s">
        <v>115</v>
      </c>
      <c r="C225" s="16" t="s">
        <v>117</v>
      </c>
      <c r="D225" s="15"/>
      <c r="E225" s="17" t="s">
        <v>418</v>
      </c>
      <c r="F225" s="88">
        <f>F226</f>
        <v>8500</v>
      </c>
      <c r="G225" s="88">
        <f>G226</f>
        <v>4140.2</v>
      </c>
      <c r="H225" s="74">
        <f t="shared" si="31"/>
        <v>48.70823529411765</v>
      </c>
    </row>
    <row r="226" spans="1:8" ht="25.5" outlineLevel="7" x14ac:dyDescent="0.25">
      <c r="A226" s="15" t="s">
        <v>11</v>
      </c>
      <c r="B226" s="16" t="s">
        <v>115</v>
      </c>
      <c r="C226" s="16" t="s">
        <v>117</v>
      </c>
      <c r="D226" s="15" t="s">
        <v>7</v>
      </c>
      <c r="E226" s="17" t="s">
        <v>315</v>
      </c>
      <c r="F226" s="88">
        <v>8500</v>
      </c>
      <c r="G226" s="88">
        <v>4140.2</v>
      </c>
      <c r="H226" s="74">
        <f t="shared" si="31"/>
        <v>48.70823529411765</v>
      </c>
    </row>
    <row r="227" spans="1:8" ht="25.5" outlineLevel="6" x14ac:dyDescent="0.25">
      <c r="A227" s="15" t="s">
        <v>11</v>
      </c>
      <c r="B227" s="16" t="s">
        <v>115</v>
      </c>
      <c r="C227" s="16" t="s">
        <v>118</v>
      </c>
      <c r="D227" s="15"/>
      <c r="E227" s="17" t="s">
        <v>419</v>
      </c>
      <c r="F227" s="88">
        <f>F228</f>
        <v>1500</v>
      </c>
      <c r="G227" s="88">
        <f>G228</f>
        <v>400</v>
      </c>
      <c r="H227" s="74">
        <f t="shared" si="31"/>
        <v>26.666666666666668</v>
      </c>
    </row>
    <row r="228" spans="1:8" ht="25.5" outlineLevel="7" x14ac:dyDescent="0.25">
      <c r="A228" s="15" t="s">
        <v>11</v>
      </c>
      <c r="B228" s="16" t="s">
        <v>115</v>
      </c>
      <c r="C228" s="16" t="s">
        <v>118</v>
      </c>
      <c r="D228" s="15" t="s">
        <v>39</v>
      </c>
      <c r="E228" s="17" t="s">
        <v>341</v>
      </c>
      <c r="F228" s="88">
        <v>1500</v>
      </c>
      <c r="G228" s="88">
        <v>400</v>
      </c>
      <c r="H228" s="74">
        <f t="shared" si="31"/>
        <v>26.666666666666668</v>
      </c>
    </row>
    <row r="229" spans="1:8" ht="38.25" outlineLevel="6" x14ac:dyDescent="0.25">
      <c r="A229" s="15" t="s">
        <v>11</v>
      </c>
      <c r="B229" s="16" t="s">
        <v>115</v>
      </c>
      <c r="C229" s="16" t="s">
        <v>119</v>
      </c>
      <c r="D229" s="15"/>
      <c r="E229" s="17" t="s">
        <v>420</v>
      </c>
      <c r="F229" s="88">
        <f>F230</f>
        <v>1500</v>
      </c>
      <c r="G229" s="88">
        <f>G230</f>
        <v>750</v>
      </c>
      <c r="H229" s="74">
        <f t="shared" si="31"/>
        <v>50</v>
      </c>
    </row>
    <row r="230" spans="1:8" ht="25.5" outlineLevel="7" x14ac:dyDescent="0.25">
      <c r="A230" s="15" t="s">
        <v>11</v>
      </c>
      <c r="B230" s="16" t="s">
        <v>115</v>
      </c>
      <c r="C230" s="16" t="s">
        <v>119</v>
      </c>
      <c r="D230" s="15" t="s">
        <v>7</v>
      </c>
      <c r="E230" s="17" t="s">
        <v>315</v>
      </c>
      <c r="F230" s="88">
        <v>1500</v>
      </c>
      <c r="G230" s="88">
        <v>750</v>
      </c>
      <c r="H230" s="74">
        <f t="shared" si="31"/>
        <v>50</v>
      </c>
    </row>
    <row r="231" spans="1:8" ht="25.5" outlineLevel="5" x14ac:dyDescent="0.25">
      <c r="A231" s="15" t="s">
        <v>11</v>
      </c>
      <c r="B231" s="16" t="s">
        <v>115</v>
      </c>
      <c r="C231" s="16" t="s">
        <v>75</v>
      </c>
      <c r="D231" s="15"/>
      <c r="E231" s="17" t="s">
        <v>378</v>
      </c>
      <c r="F231" s="88">
        <f>F232+F234+F236+F238+F240</f>
        <v>6900</v>
      </c>
      <c r="G231" s="88">
        <f>G232+G234+G236+G238+G240</f>
        <v>2599.6</v>
      </c>
      <c r="H231" s="74">
        <f t="shared" si="31"/>
        <v>37.675362318840577</v>
      </c>
    </row>
    <row r="232" spans="1:8" outlineLevel="6" x14ac:dyDescent="0.25">
      <c r="A232" s="50" t="s">
        <v>11</v>
      </c>
      <c r="B232" s="49" t="s">
        <v>115</v>
      </c>
      <c r="C232" s="49" t="s">
        <v>120</v>
      </c>
      <c r="D232" s="50"/>
      <c r="E232" s="51" t="s">
        <v>422</v>
      </c>
      <c r="F232" s="89">
        <f>F233</f>
        <v>5000</v>
      </c>
      <c r="G232" s="88">
        <f>G233</f>
        <v>2300</v>
      </c>
      <c r="H232" s="74">
        <f t="shared" si="31"/>
        <v>46</v>
      </c>
    </row>
    <row r="233" spans="1:8" ht="25.5" outlineLevel="7" x14ac:dyDescent="0.25">
      <c r="A233" s="50" t="s">
        <v>11</v>
      </c>
      <c r="B233" s="49" t="s">
        <v>115</v>
      </c>
      <c r="C233" s="49" t="s">
        <v>120</v>
      </c>
      <c r="D233" s="50" t="s">
        <v>39</v>
      </c>
      <c r="E233" s="51" t="s">
        <v>341</v>
      </c>
      <c r="F233" s="89">
        <v>5000</v>
      </c>
      <c r="G233" s="89">
        <v>2300</v>
      </c>
      <c r="H233" s="74">
        <f t="shared" si="31"/>
        <v>46</v>
      </c>
    </row>
    <row r="234" spans="1:8" ht="25.5" outlineLevel="6" x14ac:dyDescent="0.25">
      <c r="A234" s="15" t="s">
        <v>11</v>
      </c>
      <c r="B234" s="16" t="s">
        <v>115</v>
      </c>
      <c r="C234" s="16" t="s">
        <v>121</v>
      </c>
      <c r="D234" s="15"/>
      <c r="E234" s="17" t="s">
        <v>423</v>
      </c>
      <c r="F234" s="88">
        <f>F235</f>
        <v>300</v>
      </c>
      <c r="G234" s="88">
        <f>G235</f>
        <v>0</v>
      </c>
      <c r="H234" s="74">
        <f t="shared" si="31"/>
        <v>0</v>
      </c>
    </row>
    <row r="235" spans="1:8" ht="25.5" outlineLevel="7" x14ac:dyDescent="0.25">
      <c r="A235" s="15" t="s">
        <v>11</v>
      </c>
      <c r="B235" s="16" t="s">
        <v>115</v>
      </c>
      <c r="C235" s="16" t="s">
        <v>121</v>
      </c>
      <c r="D235" s="15" t="s">
        <v>7</v>
      </c>
      <c r="E235" s="17" t="s">
        <v>315</v>
      </c>
      <c r="F235" s="88">
        <v>300</v>
      </c>
      <c r="G235" s="88">
        <v>0</v>
      </c>
      <c r="H235" s="74">
        <f t="shared" si="31"/>
        <v>0</v>
      </c>
    </row>
    <row r="236" spans="1:8" outlineLevel="6" x14ac:dyDescent="0.25">
      <c r="A236" s="15" t="s">
        <v>11</v>
      </c>
      <c r="B236" s="16" t="s">
        <v>115</v>
      </c>
      <c r="C236" s="16" t="s">
        <v>122</v>
      </c>
      <c r="D236" s="15"/>
      <c r="E236" s="17" t="s">
        <v>425</v>
      </c>
      <c r="F236" s="88">
        <f>F237</f>
        <v>250</v>
      </c>
      <c r="G236" s="88">
        <f>G237</f>
        <v>250</v>
      </c>
      <c r="H236" s="74">
        <f t="shared" si="31"/>
        <v>100</v>
      </c>
    </row>
    <row r="237" spans="1:8" ht="25.5" outlineLevel="7" x14ac:dyDescent="0.25">
      <c r="A237" s="15" t="s">
        <v>11</v>
      </c>
      <c r="B237" s="16" t="s">
        <v>115</v>
      </c>
      <c r="C237" s="16" t="s">
        <v>122</v>
      </c>
      <c r="D237" s="15" t="s">
        <v>7</v>
      </c>
      <c r="E237" s="17" t="s">
        <v>315</v>
      </c>
      <c r="F237" s="88">
        <v>250</v>
      </c>
      <c r="G237" s="88">
        <v>250</v>
      </c>
      <c r="H237" s="74">
        <f t="shared" si="31"/>
        <v>100</v>
      </c>
    </row>
    <row r="238" spans="1:8" ht="38.25" outlineLevel="6" x14ac:dyDescent="0.25">
      <c r="A238" s="15" t="s">
        <v>11</v>
      </c>
      <c r="B238" s="16" t="s">
        <v>115</v>
      </c>
      <c r="C238" s="16" t="s">
        <v>123</v>
      </c>
      <c r="D238" s="15"/>
      <c r="E238" s="17" t="s">
        <v>426</v>
      </c>
      <c r="F238" s="88">
        <f>F239</f>
        <v>1000</v>
      </c>
      <c r="G238" s="88">
        <f>G239</f>
        <v>49.6</v>
      </c>
      <c r="H238" s="74">
        <f t="shared" si="31"/>
        <v>4.96</v>
      </c>
    </row>
    <row r="239" spans="1:8" ht="25.5" outlineLevel="7" x14ac:dyDescent="0.25">
      <c r="A239" s="15" t="s">
        <v>11</v>
      </c>
      <c r="B239" s="16" t="s">
        <v>115</v>
      </c>
      <c r="C239" s="16" t="s">
        <v>123</v>
      </c>
      <c r="D239" s="15" t="s">
        <v>7</v>
      </c>
      <c r="E239" s="17" t="s">
        <v>315</v>
      </c>
      <c r="F239" s="88">
        <v>1000</v>
      </c>
      <c r="G239" s="88">
        <v>49.6</v>
      </c>
      <c r="H239" s="74">
        <f t="shared" si="31"/>
        <v>4.96</v>
      </c>
    </row>
    <row r="240" spans="1:8" outlineLevel="6" x14ac:dyDescent="0.25">
      <c r="A240" s="15" t="s">
        <v>11</v>
      </c>
      <c r="B240" s="16" t="s">
        <v>115</v>
      </c>
      <c r="C240" s="16" t="s">
        <v>124</v>
      </c>
      <c r="D240" s="15"/>
      <c r="E240" s="17" t="s">
        <v>427</v>
      </c>
      <c r="F240" s="88">
        <f>F241</f>
        <v>350</v>
      </c>
      <c r="G240" s="88">
        <f>G241</f>
        <v>0</v>
      </c>
      <c r="H240" s="74">
        <f t="shared" si="31"/>
        <v>0</v>
      </c>
    </row>
    <row r="241" spans="1:11" ht="25.5" outlineLevel="7" x14ac:dyDescent="0.25">
      <c r="A241" s="15" t="s">
        <v>11</v>
      </c>
      <c r="B241" s="16" t="s">
        <v>115</v>
      </c>
      <c r="C241" s="16" t="s">
        <v>124</v>
      </c>
      <c r="D241" s="15" t="s">
        <v>7</v>
      </c>
      <c r="E241" s="17" t="s">
        <v>315</v>
      </c>
      <c r="F241" s="88">
        <v>350</v>
      </c>
      <c r="G241" s="88">
        <v>0</v>
      </c>
      <c r="H241" s="74">
        <f t="shared" si="31"/>
        <v>0</v>
      </c>
    </row>
    <row r="242" spans="1:11" ht="25.5" outlineLevel="5" x14ac:dyDescent="0.25">
      <c r="A242" s="15" t="s">
        <v>11</v>
      </c>
      <c r="B242" s="16" t="s">
        <v>115</v>
      </c>
      <c r="C242" s="16" t="s">
        <v>93</v>
      </c>
      <c r="D242" s="15"/>
      <c r="E242" s="17" t="s">
        <v>396</v>
      </c>
      <c r="F242" s="88">
        <f>F243+F251+F253+F255+F257+F245+F247+F249</f>
        <v>2567.4</v>
      </c>
      <c r="G242" s="88">
        <f t="shared" ref="G242" si="35">G243+G251+G253+G255+G257+G245+G247+G249</f>
        <v>590.4</v>
      </c>
      <c r="H242" s="74">
        <f t="shared" si="31"/>
        <v>22.99602710913765</v>
      </c>
    </row>
    <row r="243" spans="1:11" outlineLevel="5" x14ac:dyDescent="0.25">
      <c r="A243" s="15" t="s">
        <v>11</v>
      </c>
      <c r="B243" s="16" t="s">
        <v>115</v>
      </c>
      <c r="C243" s="16" t="s">
        <v>658</v>
      </c>
      <c r="D243" s="15"/>
      <c r="E243" s="17" t="s">
        <v>659</v>
      </c>
      <c r="F243" s="88">
        <f>F244</f>
        <v>309.60000000000002</v>
      </c>
      <c r="G243" s="88">
        <f>G244</f>
        <v>98</v>
      </c>
      <c r="H243" s="74">
        <f t="shared" si="31"/>
        <v>31.653746770025837</v>
      </c>
    </row>
    <row r="244" spans="1:11" ht="25.5" outlineLevel="5" x14ac:dyDescent="0.25">
      <c r="A244" s="15" t="s">
        <v>11</v>
      </c>
      <c r="B244" s="16" t="s">
        <v>115</v>
      </c>
      <c r="C244" s="16" t="s">
        <v>658</v>
      </c>
      <c r="D244" s="15">
        <v>200</v>
      </c>
      <c r="E244" s="17" t="s">
        <v>315</v>
      </c>
      <c r="F244" s="88">
        <f>300+9.6</f>
        <v>309.60000000000002</v>
      </c>
      <c r="G244" s="88">
        <v>98</v>
      </c>
      <c r="H244" s="74">
        <f t="shared" si="31"/>
        <v>31.653746770025837</v>
      </c>
    </row>
    <row r="245" spans="1:11" ht="51" outlineLevel="7" x14ac:dyDescent="0.25">
      <c r="A245" s="15" t="s">
        <v>11</v>
      </c>
      <c r="B245" s="16" t="s">
        <v>115</v>
      </c>
      <c r="C245" s="65" t="s">
        <v>696</v>
      </c>
      <c r="D245" s="15"/>
      <c r="E245" s="17" t="s">
        <v>699</v>
      </c>
      <c r="F245" s="88">
        <f>F246</f>
        <v>250</v>
      </c>
      <c r="G245" s="88">
        <f t="shared" ref="G245" si="36">G246</f>
        <v>250</v>
      </c>
      <c r="H245" s="74">
        <f t="shared" si="31"/>
        <v>100</v>
      </c>
    </row>
    <row r="246" spans="1:11" ht="25.5" outlineLevel="7" x14ac:dyDescent="0.25">
      <c r="A246" s="15" t="s">
        <v>11</v>
      </c>
      <c r="B246" s="16" t="s">
        <v>115</v>
      </c>
      <c r="C246" s="65" t="s">
        <v>696</v>
      </c>
      <c r="D246" s="15" t="s">
        <v>7</v>
      </c>
      <c r="E246" s="17" t="s">
        <v>315</v>
      </c>
      <c r="F246" s="88">
        <v>250</v>
      </c>
      <c r="G246" s="88">
        <v>250</v>
      </c>
      <c r="H246" s="74">
        <f t="shared" si="31"/>
        <v>100</v>
      </c>
    </row>
    <row r="247" spans="1:11" ht="51" outlineLevel="7" x14ac:dyDescent="0.25">
      <c r="A247" s="15" t="s">
        <v>11</v>
      </c>
      <c r="B247" s="16" t="s">
        <v>115</v>
      </c>
      <c r="C247" s="65" t="s">
        <v>697</v>
      </c>
      <c r="D247" s="15"/>
      <c r="E247" s="17" t="s">
        <v>700</v>
      </c>
      <c r="F247" s="88">
        <f>F248</f>
        <v>1200</v>
      </c>
      <c r="G247" s="88">
        <f t="shared" ref="G247" si="37">G248</f>
        <v>0</v>
      </c>
      <c r="H247" s="74">
        <f t="shared" si="31"/>
        <v>0</v>
      </c>
    </row>
    <row r="248" spans="1:11" ht="25.5" outlineLevel="7" x14ac:dyDescent="0.25">
      <c r="A248" s="15" t="s">
        <v>11</v>
      </c>
      <c r="B248" s="16" t="s">
        <v>115</v>
      </c>
      <c r="C248" s="65" t="s">
        <v>697</v>
      </c>
      <c r="D248" s="15" t="s">
        <v>7</v>
      </c>
      <c r="E248" s="17" t="s">
        <v>315</v>
      </c>
      <c r="F248" s="88">
        <v>1200</v>
      </c>
      <c r="G248" s="88">
        <v>0</v>
      </c>
      <c r="H248" s="74">
        <f t="shared" si="31"/>
        <v>0</v>
      </c>
    </row>
    <row r="249" spans="1:11" ht="63.75" outlineLevel="7" x14ac:dyDescent="0.25">
      <c r="A249" s="15" t="s">
        <v>11</v>
      </c>
      <c r="B249" s="16" t="s">
        <v>115</v>
      </c>
      <c r="C249" s="65" t="s">
        <v>698</v>
      </c>
      <c r="D249" s="59"/>
      <c r="E249" s="64" t="s">
        <v>701</v>
      </c>
      <c r="F249" s="88">
        <f>F250</f>
        <v>310</v>
      </c>
      <c r="G249" s="88">
        <f t="shared" ref="G249" si="38">G250</f>
        <v>0</v>
      </c>
      <c r="H249" s="74">
        <f t="shared" si="31"/>
        <v>0</v>
      </c>
    </row>
    <row r="250" spans="1:11" ht="25.5" outlineLevel="7" x14ac:dyDescent="0.25">
      <c r="A250" s="15" t="s">
        <v>11</v>
      </c>
      <c r="B250" s="16" t="s">
        <v>115</v>
      </c>
      <c r="C250" s="65" t="s">
        <v>698</v>
      </c>
      <c r="D250" s="59" t="s">
        <v>7</v>
      </c>
      <c r="E250" s="64" t="s">
        <v>315</v>
      </c>
      <c r="F250" s="88">
        <v>310</v>
      </c>
      <c r="G250" s="88">
        <v>0</v>
      </c>
      <c r="H250" s="74">
        <f t="shared" si="31"/>
        <v>0</v>
      </c>
    </row>
    <row r="251" spans="1:11" ht="38.25" hidden="1" outlineLevel="6" x14ac:dyDescent="0.25">
      <c r="A251" s="15" t="s">
        <v>11</v>
      </c>
      <c r="B251" s="16" t="s">
        <v>115</v>
      </c>
      <c r="C251" s="59" t="s">
        <v>648</v>
      </c>
      <c r="D251" s="15"/>
      <c r="E251" s="17" t="s">
        <v>647</v>
      </c>
      <c r="F251" s="88">
        <f>F252</f>
        <v>0</v>
      </c>
      <c r="G251" s="88">
        <f>G252</f>
        <v>0</v>
      </c>
      <c r="H251" s="74" t="e">
        <f t="shared" si="31"/>
        <v>#DIV/0!</v>
      </c>
    </row>
    <row r="252" spans="1:11" ht="25.5" hidden="1" outlineLevel="7" x14ac:dyDescent="0.25">
      <c r="A252" s="15" t="s">
        <v>11</v>
      </c>
      <c r="B252" s="16" t="s">
        <v>115</v>
      </c>
      <c r="C252" s="59" t="s">
        <v>648</v>
      </c>
      <c r="D252" s="15" t="s">
        <v>7</v>
      </c>
      <c r="E252" s="17" t="s">
        <v>315</v>
      </c>
      <c r="F252" s="88">
        <v>0</v>
      </c>
      <c r="G252" s="88"/>
      <c r="H252" s="74" t="e">
        <f>G252/F252*100</f>
        <v>#DIV/0!</v>
      </c>
    </row>
    <row r="253" spans="1:11" ht="63.75" outlineLevel="7" x14ac:dyDescent="0.25">
      <c r="A253" s="15" t="s">
        <v>11</v>
      </c>
      <c r="B253" s="16" t="s">
        <v>115</v>
      </c>
      <c r="C253" s="59" t="s">
        <v>683</v>
      </c>
      <c r="D253" s="15"/>
      <c r="E253" s="17" t="s">
        <v>672</v>
      </c>
      <c r="F253" s="88">
        <f>F254</f>
        <v>84.8</v>
      </c>
      <c r="G253" s="88">
        <f>G254</f>
        <v>84.8</v>
      </c>
      <c r="H253" s="74">
        <f t="shared" si="31"/>
        <v>100</v>
      </c>
      <c r="J253" s="60"/>
      <c r="K253" s="60"/>
    </row>
    <row r="254" spans="1:11" ht="25.5" outlineLevel="7" x14ac:dyDescent="0.25">
      <c r="A254" s="15" t="s">
        <v>11</v>
      </c>
      <c r="B254" s="16" t="s">
        <v>115</v>
      </c>
      <c r="C254" s="59" t="s">
        <v>683</v>
      </c>
      <c r="D254" s="15" t="s">
        <v>7</v>
      </c>
      <c r="E254" s="17" t="s">
        <v>315</v>
      </c>
      <c r="F254" s="88">
        <v>84.8</v>
      </c>
      <c r="G254" s="88">
        <v>84.8</v>
      </c>
      <c r="H254" s="74">
        <f t="shared" si="31"/>
        <v>100</v>
      </c>
      <c r="J254" s="60"/>
      <c r="K254" s="60"/>
    </row>
    <row r="255" spans="1:11" ht="63.75" outlineLevel="7" x14ac:dyDescent="0.25">
      <c r="A255" s="15" t="s">
        <v>11</v>
      </c>
      <c r="B255" s="16" t="s">
        <v>115</v>
      </c>
      <c r="C255" s="59" t="s">
        <v>684</v>
      </c>
      <c r="D255" s="15"/>
      <c r="E255" s="17" t="s">
        <v>686</v>
      </c>
      <c r="F255" s="88">
        <f>F256</f>
        <v>255.4</v>
      </c>
      <c r="G255" s="88">
        <f>G256</f>
        <v>0</v>
      </c>
      <c r="H255" s="74">
        <f t="shared" si="31"/>
        <v>0</v>
      </c>
      <c r="J255" s="60"/>
      <c r="K255" s="60"/>
    </row>
    <row r="256" spans="1:11" ht="25.5" outlineLevel="7" x14ac:dyDescent="0.25">
      <c r="A256" s="15" t="s">
        <v>11</v>
      </c>
      <c r="B256" s="16" t="s">
        <v>115</v>
      </c>
      <c r="C256" s="59" t="s">
        <v>684</v>
      </c>
      <c r="D256" s="15" t="s">
        <v>7</v>
      </c>
      <c r="E256" s="17" t="s">
        <v>315</v>
      </c>
      <c r="F256" s="88">
        <f>265-9.6</f>
        <v>255.4</v>
      </c>
      <c r="G256" s="88">
        <v>0</v>
      </c>
      <c r="H256" s="74">
        <f t="shared" si="31"/>
        <v>0</v>
      </c>
      <c r="J256" s="60"/>
      <c r="K256" s="60"/>
    </row>
    <row r="257" spans="1:11" ht="76.5" outlineLevel="7" x14ac:dyDescent="0.25">
      <c r="A257" s="15" t="s">
        <v>11</v>
      </c>
      <c r="B257" s="16" t="s">
        <v>115</v>
      </c>
      <c r="C257" s="59" t="s">
        <v>685</v>
      </c>
      <c r="D257" s="59"/>
      <c r="E257" s="64" t="s">
        <v>673</v>
      </c>
      <c r="F257" s="88">
        <f>F258</f>
        <v>157.6</v>
      </c>
      <c r="G257" s="88">
        <f>G258</f>
        <v>157.6</v>
      </c>
      <c r="H257" s="74">
        <f t="shared" si="31"/>
        <v>100</v>
      </c>
      <c r="J257" s="60"/>
      <c r="K257" s="60"/>
    </row>
    <row r="258" spans="1:11" ht="25.5" outlineLevel="7" x14ac:dyDescent="0.25">
      <c r="A258" s="15" t="s">
        <v>11</v>
      </c>
      <c r="B258" s="16" t="s">
        <v>115</v>
      </c>
      <c r="C258" s="59" t="s">
        <v>685</v>
      </c>
      <c r="D258" s="59" t="s">
        <v>7</v>
      </c>
      <c r="E258" s="64" t="s">
        <v>315</v>
      </c>
      <c r="F258" s="88">
        <v>157.6</v>
      </c>
      <c r="G258" s="88">
        <v>157.6</v>
      </c>
      <c r="H258" s="74">
        <f t="shared" si="31"/>
        <v>100</v>
      </c>
      <c r="J258" s="60"/>
      <c r="K258" s="60"/>
    </row>
    <row r="259" spans="1:11" ht="40.5" customHeight="1" outlineLevel="3" x14ac:dyDescent="0.25">
      <c r="A259" s="15" t="s">
        <v>11</v>
      </c>
      <c r="B259" s="16" t="s">
        <v>115</v>
      </c>
      <c r="C259" s="16" t="s">
        <v>125</v>
      </c>
      <c r="D259" s="15"/>
      <c r="E259" s="17" t="s">
        <v>289</v>
      </c>
      <c r="F259" s="88">
        <f>F260</f>
        <v>77029.100000000006</v>
      </c>
      <c r="G259" s="88">
        <f>G260</f>
        <v>62666.9</v>
      </c>
      <c r="H259" s="74">
        <f t="shared" si="31"/>
        <v>81.354838625921886</v>
      </c>
      <c r="J259" s="60"/>
      <c r="K259" s="60"/>
    </row>
    <row r="260" spans="1:11" ht="38.25" outlineLevel="4" x14ac:dyDescent="0.25">
      <c r="A260" s="15" t="s">
        <v>11</v>
      </c>
      <c r="B260" s="16" t="s">
        <v>115</v>
      </c>
      <c r="C260" s="16" t="s">
        <v>126</v>
      </c>
      <c r="D260" s="15"/>
      <c r="E260" s="17" t="s">
        <v>430</v>
      </c>
      <c r="F260" s="88">
        <f>F261+F264</f>
        <v>77029.100000000006</v>
      </c>
      <c r="G260" s="88">
        <f>G261+G264</f>
        <v>62666.9</v>
      </c>
      <c r="H260" s="74">
        <f t="shared" si="31"/>
        <v>81.354838625921886</v>
      </c>
    </row>
    <row r="261" spans="1:11" ht="25.5" outlineLevel="5" x14ac:dyDescent="0.25">
      <c r="A261" s="15" t="s">
        <v>11</v>
      </c>
      <c r="B261" s="16" t="s">
        <v>115</v>
      </c>
      <c r="C261" s="16" t="s">
        <v>127</v>
      </c>
      <c r="D261" s="15"/>
      <c r="E261" s="17" t="s">
        <v>538</v>
      </c>
      <c r="F261" s="88">
        <f t="shared" ref="F261:G262" si="39">F262</f>
        <v>875</v>
      </c>
      <c r="G261" s="88">
        <f t="shared" si="39"/>
        <v>337.3</v>
      </c>
      <c r="H261" s="74">
        <f t="shared" si="31"/>
        <v>38.548571428571435</v>
      </c>
    </row>
    <row r="262" spans="1:11" ht="51" outlineLevel="6" x14ac:dyDescent="0.25">
      <c r="A262" s="15" t="s">
        <v>11</v>
      </c>
      <c r="B262" s="16" t="s">
        <v>115</v>
      </c>
      <c r="C262" s="16" t="s">
        <v>128</v>
      </c>
      <c r="D262" s="15"/>
      <c r="E262" s="17" t="s">
        <v>431</v>
      </c>
      <c r="F262" s="88">
        <f t="shared" si="39"/>
        <v>875</v>
      </c>
      <c r="G262" s="88">
        <f t="shared" si="39"/>
        <v>337.3</v>
      </c>
      <c r="H262" s="74">
        <f t="shared" si="31"/>
        <v>38.548571428571435</v>
      </c>
    </row>
    <row r="263" spans="1:11" ht="25.5" outlineLevel="7" x14ac:dyDescent="0.25">
      <c r="A263" s="15" t="s">
        <v>11</v>
      </c>
      <c r="B263" s="16" t="s">
        <v>115</v>
      </c>
      <c r="C263" s="16" t="s">
        <v>128</v>
      </c>
      <c r="D263" s="15" t="s">
        <v>7</v>
      </c>
      <c r="E263" s="17" t="s">
        <v>315</v>
      </c>
      <c r="F263" s="88">
        <f>500+375</f>
        <v>875</v>
      </c>
      <c r="G263" s="88">
        <v>337.3</v>
      </c>
      <c r="H263" s="74">
        <f t="shared" si="31"/>
        <v>38.548571428571435</v>
      </c>
    </row>
    <row r="264" spans="1:11" ht="38.25" outlineLevel="5" x14ac:dyDescent="0.25">
      <c r="A264" s="15" t="s">
        <v>11</v>
      </c>
      <c r="B264" s="16" t="s">
        <v>115</v>
      </c>
      <c r="C264" s="16" t="s">
        <v>129</v>
      </c>
      <c r="D264" s="15"/>
      <c r="E264" s="17" t="s">
        <v>432</v>
      </c>
      <c r="F264" s="88">
        <f>F269+F267+F265</f>
        <v>76154.100000000006</v>
      </c>
      <c r="G264" s="88">
        <f t="shared" ref="G264" si="40">G269+G267+G265</f>
        <v>62329.599999999999</v>
      </c>
      <c r="H264" s="74">
        <f t="shared" si="31"/>
        <v>81.846676672693903</v>
      </c>
    </row>
    <row r="265" spans="1:11" ht="25.5" outlineLevel="5" x14ac:dyDescent="0.25">
      <c r="A265" s="15" t="s">
        <v>11</v>
      </c>
      <c r="B265" s="16" t="s">
        <v>115</v>
      </c>
      <c r="C265" s="16" t="s">
        <v>735</v>
      </c>
      <c r="D265" s="15"/>
      <c r="E265" s="17" t="s">
        <v>736</v>
      </c>
      <c r="F265" s="88">
        <f>F266</f>
        <v>4500</v>
      </c>
      <c r="G265" s="88">
        <f t="shared" ref="G265" si="41">G266</f>
        <v>0</v>
      </c>
      <c r="H265" s="74">
        <f t="shared" si="31"/>
        <v>0</v>
      </c>
    </row>
    <row r="266" spans="1:11" ht="25.5" outlineLevel="5" x14ac:dyDescent="0.25">
      <c r="A266" s="15" t="s">
        <v>11</v>
      </c>
      <c r="B266" s="16" t="s">
        <v>115</v>
      </c>
      <c r="C266" s="16" t="s">
        <v>735</v>
      </c>
      <c r="D266" s="15">
        <v>200</v>
      </c>
      <c r="E266" s="17" t="s">
        <v>315</v>
      </c>
      <c r="F266" s="88">
        <v>4500</v>
      </c>
      <c r="G266" s="88">
        <v>0</v>
      </c>
      <c r="H266" s="74">
        <f t="shared" si="31"/>
        <v>0</v>
      </c>
    </row>
    <row r="267" spans="1:11" ht="51" customHeight="1" outlineLevel="5" x14ac:dyDescent="0.25">
      <c r="A267" s="15" t="s">
        <v>11</v>
      </c>
      <c r="B267" s="16" t="s">
        <v>115</v>
      </c>
      <c r="C267" s="16" t="s">
        <v>664</v>
      </c>
      <c r="D267" s="15"/>
      <c r="E267" s="17" t="s">
        <v>720</v>
      </c>
      <c r="F267" s="88">
        <f>F268</f>
        <v>59370</v>
      </c>
      <c r="G267" s="88">
        <f>G268</f>
        <v>55370</v>
      </c>
      <c r="H267" s="74">
        <f t="shared" si="31"/>
        <v>93.262590533939701</v>
      </c>
    </row>
    <row r="268" spans="1:11" ht="25.5" outlineLevel="5" x14ac:dyDescent="0.25">
      <c r="A268" s="15" t="s">
        <v>11</v>
      </c>
      <c r="B268" s="16" t="s">
        <v>115</v>
      </c>
      <c r="C268" s="16" t="s">
        <v>664</v>
      </c>
      <c r="D268" s="15" t="s">
        <v>39</v>
      </c>
      <c r="E268" s="17" t="s">
        <v>341</v>
      </c>
      <c r="F268" s="88">
        <f>50000+5370+4000</f>
        <v>59370</v>
      </c>
      <c r="G268" s="88">
        <v>55370</v>
      </c>
      <c r="H268" s="74">
        <f t="shared" si="31"/>
        <v>93.262590533939701</v>
      </c>
    </row>
    <row r="269" spans="1:11" ht="38.25" outlineLevel="6" x14ac:dyDescent="0.25">
      <c r="A269" s="15" t="s">
        <v>11</v>
      </c>
      <c r="B269" s="16" t="s">
        <v>115</v>
      </c>
      <c r="C269" s="16" t="s">
        <v>130</v>
      </c>
      <c r="D269" s="15"/>
      <c r="E269" s="17" t="s">
        <v>433</v>
      </c>
      <c r="F269" s="88">
        <f>F270</f>
        <v>12284.1</v>
      </c>
      <c r="G269" s="88">
        <f>G270</f>
        <v>6959.6</v>
      </c>
      <c r="H269" s="74">
        <f t="shared" si="31"/>
        <v>56.655351226382066</v>
      </c>
    </row>
    <row r="270" spans="1:11" ht="25.5" outlineLevel="7" x14ac:dyDescent="0.25">
      <c r="A270" s="15" t="s">
        <v>11</v>
      </c>
      <c r="B270" s="16" t="s">
        <v>115</v>
      </c>
      <c r="C270" s="16" t="s">
        <v>130</v>
      </c>
      <c r="D270" s="15" t="s">
        <v>7</v>
      </c>
      <c r="E270" s="17" t="s">
        <v>315</v>
      </c>
      <c r="F270" s="88">
        <v>12284.1</v>
      </c>
      <c r="G270" s="88">
        <v>6959.6</v>
      </c>
      <c r="H270" s="74">
        <f t="shared" si="31"/>
        <v>56.655351226382066</v>
      </c>
    </row>
    <row r="271" spans="1:11" ht="25.5" outlineLevel="2" x14ac:dyDescent="0.25">
      <c r="A271" s="15" t="s">
        <v>11</v>
      </c>
      <c r="B271" s="16" t="s">
        <v>131</v>
      </c>
      <c r="C271" s="16"/>
      <c r="D271" s="15"/>
      <c r="E271" s="17" t="s">
        <v>290</v>
      </c>
      <c r="F271" s="88">
        <f>F272+F277</f>
        <v>26535.4</v>
      </c>
      <c r="G271" s="88">
        <f>G272+G277</f>
        <v>11826.9</v>
      </c>
      <c r="H271" s="74">
        <f t="shared" ref="H271:H334" si="42">G271/F271*100</f>
        <v>44.570272164730881</v>
      </c>
    </row>
    <row r="272" spans="1:11" ht="51" outlineLevel="3" x14ac:dyDescent="0.25">
      <c r="A272" s="15" t="s">
        <v>11</v>
      </c>
      <c r="B272" s="16" t="s">
        <v>131</v>
      </c>
      <c r="C272" s="16" t="s">
        <v>73</v>
      </c>
      <c r="D272" s="15"/>
      <c r="E272" s="17" t="s">
        <v>281</v>
      </c>
      <c r="F272" s="88">
        <f>F273</f>
        <v>18516.2</v>
      </c>
      <c r="G272" s="88">
        <f t="shared" ref="G272:G275" si="43">G273</f>
        <v>8700</v>
      </c>
      <c r="H272" s="74">
        <f t="shared" si="42"/>
        <v>46.985882632505586</v>
      </c>
    </row>
    <row r="273" spans="1:8" ht="25.5" outlineLevel="4" x14ac:dyDescent="0.25">
      <c r="A273" s="15" t="s">
        <v>11</v>
      </c>
      <c r="B273" s="16" t="s">
        <v>131</v>
      </c>
      <c r="C273" s="16" t="s">
        <v>98</v>
      </c>
      <c r="D273" s="15"/>
      <c r="E273" s="17" t="s">
        <v>400</v>
      </c>
      <c r="F273" s="88">
        <f>F274</f>
        <v>18516.2</v>
      </c>
      <c r="G273" s="88">
        <f t="shared" si="43"/>
        <v>8700</v>
      </c>
      <c r="H273" s="74">
        <f t="shared" si="42"/>
        <v>46.985882632505586</v>
      </c>
    </row>
    <row r="274" spans="1:8" ht="25.5" outlineLevel="5" x14ac:dyDescent="0.25">
      <c r="A274" s="15" t="s">
        <v>11</v>
      </c>
      <c r="B274" s="16" t="s">
        <v>131</v>
      </c>
      <c r="C274" s="16" t="s">
        <v>110</v>
      </c>
      <c r="D274" s="15"/>
      <c r="E274" s="17" t="s">
        <v>412</v>
      </c>
      <c r="F274" s="88">
        <f>F275</f>
        <v>18516.2</v>
      </c>
      <c r="G274" s="88">
        <f t="shared" si="43"/>
        <v>8700</v>
      </c>
      <c r="H274" s="74">
        <f t="shared" si="42"/>
        <v>46.985882632505586</v>
      </c>
    </row>
    <row r="275" spans="1:8" ht="25.5" outlineLevel="6" x14ac:dyDescent="0.25">
      <c r="A275" s="15" t="s">
        <v>11</v>
      </c>
      <c r="B275" s="16" t="s">
        <v>131</v>
      </c>
      <c r="C275" s="16" t="s">
        <v>132</v>
      </c>
      <c r="D275" s="15"/>
      <c r="E275" s="17" t="s">
        <v>434</v>
      </c>
      <c r="F275" s="88">
        <f>F276</f>
        <v>18516.2</v>
      </c>
      <c r="G275" s="88">
        <f t="shared" si="43"/>
        <v>8700</v>
      </c>
      <c r="H275" s="74">
        <f t="shared" si="42"/>
        <v>46.985882632505586</v>
      </c>
    </row>
    <row r="276" spans="1:8" ht="25.5" outlineLevel="7" x14ac:dyDescent="0.25">
      <c r="A276" s="15" t="s">
        <v>11</v>
      </c>
      <c r="B276" s="16" t="s">
        <v>131</v>
      </c>
      <c r="C276" s="16" t="s">
        <v>132</v>
      </c>
      <c r="D276" s="15" t="s">
        <v>39</v>
      </c>
      <c r="E276" s="17" t="s">
        <v>341</v>
      </c>
      <c r="F276" s="88">
        <f>18516.2</f>
        <v>18516.2</v>
      </c>
      <c r="G276" s="88">
        <v>8700</v>
      </c>
      <c r="H276" s="74">
        <f t="shared" si="42"/>
        <v>46.985882632505586</v>
      </c>
    </row>
    <row r="277" spans="1:8" outlineLevel="7" x14ac:dyDescent="0.25">
      <c r="A277" s="15" t="s">
        <v>11</v>
      </c>
      <c r="B277" s="16" t="s">
        <v>131</v>
      </c>
      <c r="C277" s="16" t="s">
        <v>3</v>
      </c>
      <c r="D277" s="15"/>
      <c r="E277" s="17" t="s">
        <v>270</v>
      </c>
      <c r="F277" s="88">
        <f t="shared" ref="F277:G278" si="44">F278</f>
        <v>8019.2000000000007</v>
      </c>
      <c r="G277" s="88">
        <f t="shared" si="44"/>
        <v>3126.8999999999996</v>
      </c>
      <c r="H277" s="74">
        <f t="shared" si="42"/>
        <v>38.992667597765355</v>
      </c>
    </row>
    <row r="278" spans="1:8" ht="25.5" outlineLevel="7" x14ac:dyDescent="0.25">
      <c r="A278" s="15" t="s">
        <v>11</v>
      </c>
      <c r="B278" s="16" t="s">
        <v>131</v>
      </c>
      <c r="C278" s="16" t="s">
        <v>10</v>
      </c>
      <c r="D278" s="15"/>
      <c r="E278" s="17" t="s">
        <v>317</v>
      </c>
      <c r="F278" s="88">
        <f t="shared" si="44"/>
        <v>8019.2000000000007</v>
      </c>
      <c r="G278" s="88">
        <f t="shared" si="44"/>
        <v>3126.8999999999996</v>
      </c>
      <c r="H278" s="74">
        <f t="shared" si="42"/>
        <v>38.992667597765355</v>
      </c>
    </row>
    <row r="279" spans="1:8" ht="25.5" outlineLevel="7" x14ac:dyDescent="0.25">
      <c r="A279" s="15" t="s">
        <v>11</v>
      </c>
      <c r="B279" s="16" t="s">
        <v>131</v>
      </c>
      <c r="C279" s="16" t="s">
        <v>50</v>
      </c>
      <c r="D279" s="15"/>
      <c r="E279" s="17" t="s">
        <v>360</v>
      </c>
      <c r="F279" s="88">
        <f>F280+F281+F282</f>
        <v>8019.2000000000007</v>
      </c>
      <c r="G279" s="88">
        <f>G280+G281+G282</f>
        <v>3126.8999999999996</v>
      </c>
      <c r="H279" s="74">
        <f t="shared" si="42"/>
        <v>38.992667597765355</v>
      </c>
    </row>
    <row r="280" spans="1:8" ht="63.75" outlineLevel="7" x14ac:dyDescent="0.25">
      <c r="A280" s="15" t="s">
        <v>11</v>
      </c>
      <c r="B280" s="16" t="s">
        <v>131</v>
      </c>
      <c r="C280" s="16" t="s">
        <v>50</v>
      </c>
      <c r="D280" s="15" t="s">
        <v>6</v>
      </c>
      <c r="E280" s="17" t="s">
        <v>314</v>
      </c>
      <c r="F280" s="88">
        <v>5084.1000000000004</v>
      </c>
      <c r="G280" s="88">
        <v>2072.1</v>
      </c>
      <c r="H280" s="74">
        <f t="shared" si="42"/>
        <v>40.756476072461197</v>
      </c>
    </row>
    <row r="281" spans="1:8" ht="25.5" outlineLevel="7" x14ac:dyDescent="0.25">
      <c r="A281" s="15" t="s">
        <v>11</v>
      </c>
      <c r="B281" s="16" t="s">
        <v>131</v>
      </c>
      <c r="C281" s="16" t="s">
        <v>50</v>
      </c>
      <c r="D281" s="15" t="s">
        <v>7</v>
      </c>
      <c r="E281" s="17" t="s">
        <v>315</v>
      </c>
      <c r="F281" s="88">
        <v>2845.1</v>
      </c>
      <c r="G281" s="88">
        <v>1030.8</v>
      </c>
      <c r="H281" s="74">
        <f t="shared" si="42"/>
        <v>36.230712452989351</v>
      </c>
    </row>
    <row r="282" spans="1:8" outlineLevel="7" x14ac:dyDescent="0.25">
      <c r="A282" s="15" t="s">
        <v>11</v>
      </c>
      <c r="B282" s="16" t="s">
        <v>131</v>
      </c>
      <c r="C282" s="16" t="s">
        <v>50</v>
      </c>
      <c r="D282" s="15" t="s">
        <v>8</v>
      </c>
      <c r="E282" s="17" t="s">
        <v>316</v>
      </c>
      <c r="F282" s="88">
        <v>90</v>
      </c>
      <c r="G282" s="88">
        <v>24</v>
      </c>
      <c r="H282" s="74">
        <f t="shared" si="42"/>
        <v>26.666666666666668</v>
      </c>
    </row>
    <row r="283" spans="1:8" outlineLevel="1" x14ac:dyDescent="0.25">
      <c r="A283" s="15" t="s">
        <v>11</v>
      </c>
      <c r="B283" s="16" t="s">
        <v>135</v>
      </c>
      <c r="C283" s="16"/>
      <c r="D283" s="15"/>
      <c r="E283" s="17" t="s">
        <v>265</v>
      </c>
      <c r="F283" s="88">
        <f>F284+F290+F306</f>
        <v>4931.6000000000004</v>
      </c>
      <c r="G283" s="88">
        <f>G284+G290+G306</f>
        <v>3786.7</v>
      </c>
      <c r="H283" s="74">
        <f t="shared" si="42"/>
        <v>76.784410738908264</v>
      </c>
    </row>
    <row r="284" spans="1:8" outlineLevel="2" x14ac:dyDescent="0.25">
      <c r="A284" s="15" t="s">
        <v>11</v>
      </c>
      <c r="B284" s="16" t="s">
        <v>136</v>
      </c>
      <c r="C284" s="16"/>
      <c r="D284" s="15"/>
      <c r="E284" s="17" t="s">
        <v>292</v>
      </c>
      <c r="F284" s="88">
        <f t="shared" ref="F284:G285" si="45">F285</f>
        <v>1200</v>
      </c>
      <c r="G284" s="88">
        <f t="shared" si="45"/>
        <v>473.7</v>
      </c>
      <c r="H284" s="74">
        <f t="shared" si="42"/>
        <v>39.475000000000001</v>
      </c>
    </row>
    <row r="285" spans="1:8" ht="51" outlineLevel="3" x14ac:dyDescent="0.25">
      <c r="A285" s="15" t="s">
        <v>11</v>
      </c>
      <c r="B285" s="16" t="s">
        <v>136</v>
      </c>
      <c r="C285" s="16" t="s">
        <v>13</v>
      </c>
      <c r="D285" s="15"/>
      <c r="E285" s="17" t="s">
        <v>272</v>
      </c>
      <c r="F285" s="88">
        <f t="shared" si="45"/>
        <v>1200</v>
      </c>
      <c r="G285" s="88">
        <f t="shared" si="45"/>
        <v>473.7</v>
      </c>
      <c r="H285" s="74">
        <f t="shared" si="42"/>
        <v>39.475000000000001</v>
      </c>
    </row>
    <row r="286" spans="1:8" ht="38.25" outlineLevel="4" x14ac:dyDescent="0.25">
      <c r="A286" s="15" t="s">
        <v>11</v>
      </c>
      <c r="B286" s="16" t="s">
        <v>136</v>
      </c>
      <c r="C286" s="16" t="s">
        <v>40</v>
      </c>
      <c r="D286" s="15"/>
      <c r="E286" s="17" t="s">
        <v>343</v>
      </c>
      <c r="F286" s="88">
        <f>F287</f>
        <v>1200</v>
      </c>
      <c r="G286" s="88">
        <f t="shared" ref="G286:G288" si="46">G287</f>
        <v>473.7</v>
      </c>
      <c r="H286" s="74">
        <f t="shared" si="42"/>
        <v>39.475000000000001</v>
      </c>
    </row>
    <row r="287" spans="1:8" ht="51" outlineLevel="5" x14ac:dyDescent="0.25">
      <c r="A287" s="15" t="s">
        <v>11</v>
      </c>
      <c r="B287" s="16" t="s">
        <v>136</v>
      </c>
      <c r="C287" s="16" t="s">
        <v>137</v>
      </c>
      <c r="D287" s="15"/>
      <c r="E287" s="17" t="s">
        <v>435</v>
      </c>
      <c r="F287" s="88">
        <f>F288</f>
        <v>1200</v>
      </c>
      <c r="G287" s="88">
        <f t="shared" si="46"/>
        <v>473.7</v>
      </c>
      <c r="H287" s="74">
        <f t="shared" si="42"/>
        <v>39.475000000000001</v>
      </c>
    </row>
    <row r="288" spans="1:8" ht="25.5" outlineLevel="6" x14ac:dyDescent="0.25">
      <c r="A288" s="15" t="s">
        <v>11</v>
      </c>
      <c r="B288" s="16" t="s">
        <v>136</v>
      </c>
      <c r="C288" s="16" t="s">
        <v>138</v>
      </c>
      <c r="D288" s="15"/>
      <c r="E288" s="17" t="s">
        <v>436</v>
      </c>
      <c r="F288" s="88">
        <f>F289</f>
        <v>1200</v>
      </c>
      <c r="G288" s="88">
        <f t="shared" si="46"/>
        <v>473.7</v>
      </c>
      <c r="H288" s="74">
        <f t="shared" si="42"/>
        <v>39.475000000000001</v>
      </c>
    </row>
    <row r="289" spans="1:8" outlineLevel="7" x14ac:dyDescent="0.25">
      <c r="A289" s="15" t="s">
        <v>11</v>
      </c>
      <c r="B289" s="16" t="s">
        <v>136</v>
      </c>
      <c r="C289" s="16" t="s">
        <v>138</v>
      </c>
      <c r="D289" s="15" t="s">
        <v>21</v>
      </c>
      <c r="E289" s="17" t="s">
        <v>326</v>
      </c>
      <c r="F289" s="88">
        <v>1200</v>
      </c>
      <c r="G289" s="88">
        <v>473.7</v>
      </c>
      <c r="H289" s="74">
        <f t="shared" si="42"/>
        <v>39.475000000000001</v>
      </c>
    </row>
    <row r="290" spans="1:8" outlineLevel="2" x14ac:dyDescent="0.25">
      <c r="A290" s="15" t="s">
        <v>11</v>
      </c>
      <c r="B290" s="16" t="s">
        <v>139</v>
      </c>
      <c r="C290" s="16"/>
      <c r="D290" s="15"/>
      <c r="E290" s="17" t="s">
        <v>293</v>
      </c>
      <c r="F290" s="88">
        <f>F291+F296+F301</f>
        <v>420</v>
      </c>
      <c r="G290" s="88">
        <f>G291+G296+G301</f>
        <v>289</v>
      </c>
      <c r="H290" s="74">
        <f t="shared" si="42"/>
        <v>68.80952380952381</v>
      </c>
    </row>
    <row r="291" spans="1:8" ht="51" outlineLevel="3" x14ac:dyDescent="0.25">
      <c r="A291" s="15" t="s">
        <v>11</v>
      </c>
      <c r="B291" s="16" t="s">
        <v>139</v>
      </c>
      <c r="C291" s="16" t="s">
        <v>140</v>
      </c>
      <c r="D291" s="15"/>
      <c r="E291" s="17" t="s">
        <v>294</v>
      </c>
      <c r="F291" s="88">
        <f>F292</f>
        <v>100</v>
      </c>
      <c r="G291" s="88">
        <f t="shared" ref="G291:G294" si="47">G292</f>
        <v>100</v>
      </c>
      <c r="H291" s="74">
        <f t="shared" si="42"/>
        <v>100</v>
      </c>
    </row>
    <row r="292" spans="1:8" ht="25.5" outlineLevel="4" x14ac:dyDescent="0.25">
      <c r="A292" s="15" t="s">
        <v>11</v>
      </c>
      <c r="B292" s="16" t="s">
        <v>139</v>
      </c>
      <c r="C292" s="16" t="s">
        <v>141</v>
      </c>
      <c r="D292" s="15"/>
      <c r="E292" s="17" t="s">
        <v>437</v>
      </c>
      <c r="F292" s="88">
        <f>F293</f>
        <v>100</v>
      </c>
      <c r="G292" s="88">
        <f t="shared" si="47"/>
        <v>100</v>
      </c>
      <c r="H292" s="74">
        <f t="shared" si="42"/>
        <v>100</v>
      </c>
    </row>
    <row r="293" spans="1:8" ht="25.5" outlineLevel="5" x14ac:dyDescent="0.25">
      <c r="A293" s="15" t="s">
        <v>11</v>
      </c>
      <c r="B293" s="16" t="s">
        <v>139</v>
      </c>
      <c r="C293" s="16" t="s">
        <v>142</v>
      </c>
      <c r="D293" s="15"/>
      <c r="E293" s="17" t="s">
        <v>438</v>
      </c>
      <c r="F293" s="88">
        <f>F294</f>
        <v>100</v>
      </c>
      <c r="G293" s="88">
        <f t="shared" si="47"/>
        <v>100</v>
      </c>
      <c r="H293" s="74">
        <f t="shared" si="42"/>
        <v>100</v>
      </c>
    </row>
    <row r="294" spans="1:8" ht="38.25" outlineLevel="6" x14ac:dyDescent="0.25">
      <c r="A294" s="15" t="s">
        <v>11</v>
      </c>
      <c r="B294" s="16" t="s">
        <v>139</v>
      </c>
      <c r="C294" s="16" t="s">
        <v>143</v>
      </c>
      <c r="D294" s="15"/>
      <c r="E294" s="17" t="s">
        <v>439</v>
      </c>
      <c r="F294" s="88">
        <f>F295</f>
        <v>100</v>
      </c>
      <c r="G294" s="88">
        <f t="shared" si="47"/>
        <v>100</v>
      </c>
      <c r="H294" s="74">
        <f t="shared" si="42"/>
        <v>100</v>
      </c>
    </row>
    <row r="295" spans="1:8" outlineLevel="7" x14ac:dyDescent="0.25">
      <c r="A295" s="15" t="s">
        <v>11</v>
      </c>
      <c r="B295" s="16" t="s">
        <v>139</v>
      </c>
      <c r="C295" s="16" t="s">
        <v>143</v>
      </c>
      <c r="D295" s="15" t="s">
        <v>21</v>
      </c>
      <c r="E295" s="17" t="s">
        <v>326</v>
      </c>
      <c r="F295" s="88">
        <v>100</v>
      </c>
      <c r="G295" s="88">
        <v>100</v>
      </c>
      <c r="H295" s="74">
        <f t="shared" si="42"/>
        <v>100</v>
      </c>
    </row>
    <row r="296" spans="1:8" ht="51" outlineLevel="3" x14ac:dyDescent="0.25">
      <c r="A296" s="15" t="s">
        <v>11</v>
      </c>
      <c r="B296" s="16" t="s">
        <v>139</v>
      </c>
      <c r="C296" s="16" t="s">
        <v>13</v>
      </c>
      <c r="D296" s="15"/>
      <c r="E296" s="17" t="s">
        <v>272</v>
      </c>
      <c r="F296" s="88">
        <f>F297</f>
        <v>140</v>
      </c>
      <c r="G296" s="88">
        <f t="shared" ref="G296:G298" si="48">G297</f>
        <v>139</v>
      </c>
      <c r="H296" s="74">
        <f t="shared" si="42"/>
        <v>99.285714285714292</v>
      </c>
    </row>
    <row r="297" spans="1:8" ht="38.25" outlineLevel="4" x14ac:dyDescent="0.25">
      <c r="A297" s="15" t="s">
        <v>11</v>
      </c>
      <c r="B297" s="16" t="s">
        <v>139</v>
      </c>
      <c r="C297" s="16" t="s">
        <v>40</v>
      </c>
      <c r="D297" s="15"/>
      <c r="E297" s="17" t="s">
        <v>343</v>
      </c>
      <c r="F297" s="88">
        <f>F298</f>
        <v>140</v>
      </c>
      <c r="G297" s="88">
        <f t="shared" si="48"/>
        <v>139</v>
      </c>
      <c r="H297" s="74">
        <f t="shared" si="42"/>
        <v>99.285714285714292</v>
      </c>
    </row>
    <row r="298" spans="1:8" ht="51" outlineLevel="5" x14ac:dyDescent="0.25">
      <c r="A298" s="15" t="s">
        <v>11</v>
      </c>
      <c r="B298" s="16" t="s">
        <v>139</v>
      </c>
      <c r="C298" s="16" t="s">
        <v>137</v>
      </c>
      <c r="D298" s="15"/>
      <c r="E298" s="17" t="s">
        <v>435</v>
      </c>
      <c r="F298" s="88">
        <f>F299</f>
        <v>140</v>
      </c>
      <c r="G298" s="88">
        <f t="shared" si="48"/>
        <v>139</v>
      </c>
      <c r="H298" s="74">
        <f t="shared" si="42"/>
        <v>99.285714285714292</v>
      </c>
    </row>
    <row r="299" spans="1:8" ht="25.5" outlineLevel="6" x14ac:dyDescent="0.25">
      <c r="A299" s="15" t="s">
        <v>11</v>
      </c>
      <c r="B299" s="16" t="s">
        <v>139</v>
      </c>
      <c r="C299" s="16" t="s">
        <v>144</v>
      </c>
      <c r="D299" s="15"/>
      <c r="E299" s="17" t="s">
        <v>440</v>
      </c>
      <c r="F299" s="88">
        <f>F300</f>
        <v>140</v>
      </c>
      <c r="G299" s="88">
        <f>G300</f>
        <v>139</v>
      </c>
      <c r="H299" s="74">
        <f t="shared" si="42"/>
        <v>99.285714285714292</v>
      </c>
    </row>
    <row r="300" spans="1:8" outlineLevel="7" x14ac:dyDescent="0.25">
      <c r="A300" s="15" t="s">
        <v>11</v>
      </c>
      <c r="B300" s="16" t="s">
        <v>139</v>
      </c>
      <c r="C300" s="16" t="s">
        <v>144</v>
      </c>
      <c r="D300" s="15" t="s">
        <v>21</v>
      </c>
      <c r="E300" s="17" t="s">
        <v>326</v>
      </c>
      <c r="F300" s="88">
        <v>140</v>
      </c>
      <c r="G300" s="88">
        <v>139</v>
      </c>
      <c r="H300" s="74">
        <f t="shared" si="42"/>
        <v>99.285714285714292</v>
      </c>
    </row>
    <row r="301" spans="1:8" ht="38.25" outlineLevel="3" x14ac:dyDescent="0.25">
      <c r="A301" s="15" t="s">
        <v>11</v>
      </c>
      <c r="B301" s="16" t="s">
        <v>139</v>
      </c>
      <c r="C301" s="16" t="s">
        <v>146</v>
      </c>
      <c r="D301" s="15"/>
      <c r="E301" s="17" t="s">
        <v>295</v>
      </c>
      <c r="F301" s="88">
        <f>F302</f>
        <v>180</v>
      </c>
      <c r="G301" s="88">
        <f>G302</f>
        <v>50</v>
      </c>
      <c r="H301" s="74">
        <f t="shared" si="42"/>
        <v>27.777777777777779</v>
      </c>
    </row>
    <row r="302" spans="1:8" ht="25.5" outlineLevel="4" x14ac:dyDescent="0.25">
      <c r="A302" s="15" t="s">
        <v>11</v>
      </c>
      <c r="B302" s="16" t="s">
        <v>139</v>
      </c>
      <c r="C302" s="16" t="s">
        <v>147</v>
      </c>
      <c r="D302" s="15"/>
      <c r="E302" s="17" t="s">
        <v>677</v>
      </c>
      <c r="F302" s="88">
        <f>F303</f>
        <v>180</v>
      </c>
      <c r="G302" s="88">
        <f t="shared" ref="G302:G304" si="49">G303</f>
        <v>50</v>
      </c>
      <c r="H302" s="74">
        <f t="shared" si="42"/>
        <v>27.777777777777779</v>
      </c>
    </row>
    <row r="303" spans="1:8" ht="25.5" outlineLevel="5" x14ac:dyDescent="0.25">
      <c r="A303" s="15" t="s">
        <v>11</v>
      </c>
      <c r="B303" s="16" t="s">
        <v>139</v>
      </c>
      <c r="C303" s="16" t="s">
        <v>148</v>
      </c>
      <c r="D303" s="15"/>
      <c r="E303" s="17" t="s">
        <v>678</v>
      </c>
      <c r="F303" s="88">
        <f>F304</f>
        <v>180</v>
      </c>
      <c r="G303" s="88">
        <f t="shared" si="49"/>
        <v>50</v>
      </c>
      <c r="H303" s="74">
        <f t="shared" si="42"/>
        <v>27.777777777777779</v>
      </c>
    </row>
    <row r="304" spans="1:8" ht="38.25" outlineLevel="6" x14ac:dyDescent="0.25">
      <c r="A304" s="15" t="s">
        <v>11</v>
      </c>
      <c r="B304" s="16" t="s">
        <v>139</v>
      </c>
      <c r="C304" s="16" t="s">
        <v>149</v>
      </c>
      <c r="D304" s="15"/>
      <c r="E304" s="17" t="s">
        <v>443</v>
      </c>
      <c r="F304" s="88">
        <f>F305</f>
        <v>180</v>
      </c>
      <c r="G304" s="88">
        <f t="shared" si="49"/>
        <v>50</v>
      </c>
      <c r="H304" s="74">
        <f t="shared" si="42"/>
        <v>27.777777777777779</v>
      </c>
    </row>
    <row r="305" spans="1:8" outlineLevel="7" x14ac:dyDescent="0.25">
      <c r="A305" s="15" t="s">
        <v>11</v>
      </c>
      <c r="B305" s="16" t="s">
        <v>139</v>
      </c>
      <c r="C305" s="16" t="s">
        <v>149</v>
      </c>
      <c r="D305" s="15" t="s">
        <v>21</v>
      </c>
      <c r="E305" s="17" t="s">
        <v>326</v>
      </c>
      <c r="F305" s="88">
        <v>180</v>
      </c>
      <c r="G305" s="88">
        <v>50</v>
      </c>
      <c r="H305" s="74">
        <f t="shared" si="42"/>
        <v>27.777777777777779</v>
      </c>
    </row>
    <row r="306" spans="1:8" outlineLevel="2" x14ac:dyDescent="0.25">
      <c r="A306" s="15" t="s">
        <v>11</v>
      </c>
      <c r="B306" s="16" t="s">
        <v>153</v>
      </c>
      <c r="C306" s="16"/>
      <c r="D306" s="15"/>
      <c r="E306" s="17" t="s">
        <v>296</v>
      </c>
      <c r="F306" s="88">
        <f>F307+F317</f>
        <v>3311.6</v>
      </c>
      <c r="G306" s="88">
        <f>G307+G317</f>
        <v>3024</v>
      </c>
      <c r="H306" s="74">
        <f t="shared" si="42"/>
        <v>91.315376253170683</v>
      </c>
    </row>
    <row r="307" spans="1:8" ht="51" outlineLevel="3" x14ac:dyDescent="0.25">
      <c r="A307" s="15" t="s">
        <v>11</v>
      </c>
      <c r="B307" s="16" t="s">
        <v>153</v>
      </c>
      <c r="C307" s="16" t="s">
        <v>154</v>
      </c>
      <c r="D307" s="15"/>
      <c r="E307" s="17" t="s">
        <v>297</v>
      </c>
      <c r="F307" s="88">
        <f>F308</f>
        <v>287.60000000000002</v>
      </c>
      <c r="G307" s="88">
        <f t="shared" ref="G307:G310" si="50">G308</f>
        <v>0</v>
      </c>
      <c r="H307" s="74">
        <f t="shared" si="42"/>
        <v>0</v>
      </c>
    </row>
    <row r="308" spans="1:8" ht="25.5" outlineLevel="4" x14ac:dyDescent="0.25">
      <c r="A308" s="15" t="s">
        <v>11</v>
      </c>
      <c r="B308" s="16" t="s">
        <v>153</v>
      </c>
      <c r="C308" s="16" t="s">
        <v>155</v>
      </c>
      <c r="D308" s="15"/>
      <c r="E308" s="17" t="s">
        <v>589</v>
      </c>
      <c r="F308" s="88">
        <f>F309+F314</f>
        <v>287.60000000000002</v>
      </c>
      <c r="G308" s="88">
        <f>G309+G314</f>
        <v>0</v>
      </c>
      <c r="H308" s="74">
        <f t="shared" si="42"/>
        <v>0</v>
      </c>
    </row>
    <row r="309" spans="1:8" ht="76.5" hidden="1" outlineLevel="5" x14ac:dyDescent="0.25">
      <c r="A309" s="15" t="s">
        <v>11</v>
      </c>
      <c r="B309" s="16" t="s">
        <v>153</v>
      </c>
      <c r="C309" s="16" t="s">
        <v>156</v>
      </c>
      <c r="D309" s="15"/>
      <c r="E309" s="17" t="s">
        <v>448</v>
      </c>
      <c r="F309" s="88">
        <f>F310+F312</f>
        <v>0</v>
      </c>
      <c r="G309" s="88">
        <f>G310+G312</f>
        <v>0</v>
      </c>
      <c r="H309" s="74" t="e">
        <f t="shared" si="42"/>
        <v>#DIV/0!</v>
      </c>
    </row>
    <row r="310" spans="1:8" ht="51" hidden="1" outlineLevel="6" x14ac:dyDescent="0.25">
      <c r="A310" s="15" t="s">
        <v>11</v>
      </c>
      <c r="B310" s="16" t="s">
        <v>153</v>
      </c>
      <c r="C310" s="16" t="s">
        <v>157</v>
      </c>
      <c r="D310" s="15"/>
      <c r="E310" s="17" t="s">
        <v>449</v>
      </c>
      <c r="F310" s="88">
        <f>F311</f>
        <v>0</v>
      </c>
      <c r="G310" s="88">
        <f t="shared" si="50"/>
        <v>0</v>
      </c>
      <c r="H310" s="74" t="e">
        <f t="shared" si="42"/>
        <v>#DIV/0!</v>
      </c>
    </row>
    <row r="311" spans="1:8" ht="25.5" hidden="1" outlineLevel="7" x14ac:dyDescent="0.25">
      <c r="A311" s="15" t="s">
        <v>11</v>
      </c>
      <c r="B311" s="16" t="s">
        <v>153</v>
      </c>
      <c r="C311" s="16" t="s">
        <v>157</v>
      </c>
      <c r="D311" s="15" t="s">
        <v>105</v>
      </c>
      <c r="E311" s="17" t="s">
        <v>407</v>
      </c>
      <c r="F311" s="88"/>
      <c r="G311" s="88"/>
      <c r="H311" s="74" t="e">
        <f t="shared" si="42"/>
        <v>#DIV/0!</v>
      </c>
    </row>
    <row r="312" spans="1:8" ht="51" hidden="1" outlineLevel="7" x14ac:dyDescent="0.25">
      <c r="A312" s="15" t="s">
        <v>11</v>
      </c>
      <c r="B312" s="16" t="s">
        <v>153</v>
      </c>
      <c r="C312" s="16" t="s">
        <v>600</v>
      </c>
      <c r="D312" s="15"/>
      <c r="E312" s="17" t="s">
        <v>449</v>
      </c>
      <c r="F312" s="88">
        <f>F313</f>
        <v>0</v>
      </c>
      <c r="G312" s="88">
        <f>G313</f>
        <v>0</v>
      </c>
      <c r="H312" s="74" t="e">
        <f t="shared" si="42"/>
        <v>#DIV/0!</v>
      </c>
    </row>
    <row r="313" spans="1:8" ht="25.5" hidden="1" outlineLevel="7" x14ac:dyDescent="0.25">
      <c r="A313" s="15" t="s">
        <v>11</v>
      </c>
      <c r="B313" s="16" t="s">
        <v>153</v>
      </c>
      <c r="C313" s="16" t="s">
        <v>600</v>
      </c>
      <c r="D313" s="15" t="s">
        <v>105</v>
      </c>
      <c r="E313" s="17" t="s">
        <v>407</v>
      </c>
      <c r="F313" s="88">
        <v>0</v>
      </c>
      <c r="G313" s="88"/>
      <c r="H313" s="74" t="e">
        <f t="shared" si="42"/>
        <v>#DIV/0!</v>
      </c>
    </row>
    <row r="314" spans="1:8" ht="25.5" outlineLevel="7" x14ac:dyDescent="0.25">
      <c r="A314" s="15" t="s">
        <v>11</v>
      </c>
      <c r="B314" s="16" t="s">
        <v>153</v>
      </c>
      <c r="C314" s="16" t="s">
        <v>564</v>
      </c>
      <c r="D314" s="15"/>
      <c r="E314" s="17" t="s">
        <v>565</v>
      </c>
      <c r="F314" s="88">
        <f t="shared" ref="F314:G315" si="51">F315</f>
        <v>287.60000000000002</v>
      </c>
      <c r="G314" s="88">
        <f t="shared" si="51"/>
        <v>0</v>
      </c>
      <c r="H314" s="74">
        <f t="shared" si="42"/>
        <v>0</v>
      </c>
    </row>
    <row r="315" spans="1:8" ht="38.25" outlineLevel="7" x14ac:dyDescent="0.25">
      <c r="A315" s="15" t="s">
        <v>11</v>
      </c>
      <c r="B315" s="16" t="s">
        <v>153</v>
      </c>
      <c r="C315" s="16" t="s">
        <v>566</v>
      </c>
      <c r="D315" s="15"/>
      <c r="E315" s="17" t="s">
        <v>620</v>
      </c>
      <c r="F315" s="88">
        <f t="shared" si="51"/>
        <v>287.60000000000002</v>
      </c>
      <c r="G315" s="88">
        <f t="shared" si="51"/>
        <v>0</v>
      </c>
      <c r="H315" s="74">
        <f t="shared" si="42"/>
        <v>0</v>
      </c>
    </row>
    <row r="316" spans="1:8" ht="25.5" outlineLevel="7" x14ac:dyDescent="0.25">
      <c r="A316" s="15" t="s">
        <v>11</v>
      </c>
      <c r="B316" s="16" t="s">
        <v>153</v>
      </c>
      <c r="C316" s="16" t="s">
        <v>566</v>
      </c>
      <c r="D316" s="15">
        <v>400</v>
      </c>
      <c r="E316" s="17" t="s">
        <v>407</v>
      </c>
      <c r="F316" s="88">
        <v>287.60000000000002</v>
      </c>
      <c r="G316" s="88">
        <v>0</v>
      </c>
      <c r="H316" s="74">
        <f t="shared" si="42"/>
        <v>0</v>
      </c>
    </row>
    <row r="317" spans="1:8" ht="38.25" outlineLevel="7" x14ac:dyDescent="0.25">
      <c r="A317" s="15" t="s">
        <v>11</v>
      </c>
      <c r="B317" s="16" t="s">
        <v>153</v>
      </c>
      <c r="C317" s="16" t="s">
        <v>146</v>
      </c>
      <c r="D317" s="15"/>
      <c r="E317" s="17" t="s">
        <v>295</v>
      </c>
      <c r="F317" s="88">
        <f t="shared" ref="F317:G320" si="52">F318</f>
        <v>3024</v>
      </c>
      <c r="G317" s="88">
        <f t="shared" si="52"/>
        <v>3024</v>
      </c>
      <c r="H317" s="74">
        <f t="shared" si="42"/>
        <v>100</v>
      </c>
    </row>
    <row r="318" spans="1:8" ht="25.5" outlineLevel="7" x14ac:dyDescent="0.25">
      <c r="A318" s="15" t="s">
        <v>11</v>
      </c>
      <c r="B318" s="16" t="s">
        <v>153</v>
      </c>
      <c r="C318" s="16" t="s">
        <v>150</v>
      </c>
      <c r="D318" s="15"/>
      <c r="E318" s="17" t="s">
        <v>444</v>
      </c>
      <c r="F318" s="88">
        <f t="shared" si="52"/>
        <v>3024</v>
      </c>
      <c r="G318" s="88">
        <f t="shared" si="52"/>
        <v>3024</v>
      </c>
      <c r="H318" s="74">
        <f t="shared" si="42"/>
        <v>100</v>
      </c>
    </row>
    <row r="319" spans="1:8" ht="25.5" outlineLevel="7" x14ac:dyDescent="0.25">
      <c r="A319" s="15" t="s">
        <v>11</v>
      </c>
      <c r="B319" s="16" t="s">
        <v>153</v>
      </c>
      <c r="C319" s="16" t="s">
        <v>151</v>
      </c>
      <c r="D319" s="15"/>
      <c r="E319" s="17" t="s">
        <v>445</v>
      </c>
      <c r="F319" s="88">
        <f t="shared" si="52"/>
        <v>3024</v>
      </c>
      <c r="G319" s="88">
        <f t="shared" si="52"/>
        <v>3024</v>
      </c>
      <c r="H319" s="74">
        <f t="shared" si="42"/>
        <v>100</v>
      </c>
    </row>
    <row r="320" spans="1:8" ht="38.25" outlineLevel="7" x14ac:dyDescent="0.25">
      <c r="A320" s="15" t="s">
        <v>11</v>
      </c>
      <c r="B320" s="16" t="s">
        <v>153</v>
      </c>
      <c r="C320" s="16" t="s">
        <v>152</v>
      </c>
      <c r="D320" s="15"/>
      <c r="E320" s="17" t="s">
        <v>446</v>
      </c>
      <c r="F320" s="88">
        <f t="shared" si="52"/>
        <v>3024</v>
      </c>
      <c r="G320" s="88">
        <f t="shared" si="52"/>
        <v>3024</v>
      </c>
      <c r="H320" s="74">
        <f t="shared" si="42"/>
        <v>100</v>
      </c>
    </row>
    <row r="321" spans="1:9" outlineLevel="7" x14ac:dyDescent="0.25">
      <c r="A321" s="15" t="s">
        <v>11</v>
      </c>
      <c r="B321" s="16" t="s">
        <v>153</v>
      </c>
      <c r="C321" s="16" t="s">
        <v>152</v>
      </c>
      <c r="D321" s="15" t="s">
        <v>21</v>
      </c>
      <c r="E321" s="17" t="s">
        <v>326</v>
      </c>
      <c r="F321" s="88">
        <f>604.8+2419.2</f>
        <v>3024</v>
      </c>
      <c r="G321" s="88">
        <v>3024</v>
      </c>
      <c r="H321" s="74">
        <f t="shared" si="42"/>
        <v>100</v>
      </c>
    </row>
    <row r="322" spans="1:9" outlineLevel="1" x14ac:dyDescent="0.25">
      <c r="A322" s="15" t="s">
        <v>11</v>
      </c>
      <c r="B322" s="16" t="s">
        <v>158</v>
      </c>
      <c r="C322" s="16"/>
      <c r="D322" s="15"/>
      <c r="E322" s="17" t="s">
        <v>266</v>
      </c>
      <c r="F322" s="88">
        <f t="shared" ref="F322:F329" si="53">F323</f>
        <v>2313</v>
      </c>
      <c r="G322" s="88">
        <f t="shared" ref="G322:G324" si="54">G323</f>
        <v>1158</v>
      </c>
      <c r="H322" s="74">
        <f t="shared" si="42"/>
        <v>50.06485084306096</v>
      </c>
    </row>
    <row r="323" spans="1:9" ht="25.5" outlineLevel="2" x14ac:dyDescent="0.25">
      <c r="A323" s="15" t="s">
        <v>11</v>
      </c>
      <c r="B323" s="16" t="s">
        <v>159</v>
      </c>
      <c r="C323" s="16"/>
      <c r="D323" s="15"/>
      <c r="E323" s="17" t="s">
        <v>298</v>
      </c>
      <c r="F323" s="88">
        <f t="shared" si="53"/>
        <v>2313</v>
      </c>
      <c r="G323" s="88">
        <f t="shared" si="54"/>
        <v>1158</v>
      </c>
      <c r="H323" s="74">
        <f t="shared" si="42"/>
        <v>50.06485084306096</v>
      </c>
    </row>
    <row r="324" spans="1:9" ht="51" outlineLevel="3" x14ac:dyDescent="0.25">
      <c r="A324" s="15" t="s">
        <v>11</v>
      </c>
      <c r="B324" s="16" t="s">
        <v>159</v>
      </c>
      <c r="C324" s="16" t="s">
        <v>13</v>
      </c>
      <c r="D324" s="15"/>
      <c r="E324" s="17" t="s">
        <v>272</v>
      </c>
      <c r="F324" s="88">
        <f t="shared" si="53"/>
        <v>2313</v>
      </c>
      <c r="G324" s="88">
        <f t="shared" si="54"/>
        <v>1158</v>
      </c>
      <c r="H324" s="74">
        <f t="shared" si="42"/>
        <v>50.06485084306096</v>
      </c>
    </row>
    <row r="325" spans="1:9" ht="25.5" outlineLevel="4" x14ac:dyDescent="0.25">
      <c r="A325" s="15" t="s">
        <v>11</v>
      </c>
      <c r="B325" s="16" t="s">
        <v>159</v>
      </c>
      <c r="C325" s="16" t="s">
        <v>160</v>
      </c>
      <c r="D325" s="15"/>
      <c r="E325" s="17" t="s">
        <v>450</v>
      </c>
      <c r="F325" s="88">
        <f>F326+F331</f>
        <v>2313</v>
      </c>
      <c r="G325" s="88">
        <f t="shared" ref="G325" si="55">G326+G331</f>
        <v>1158</v>
      </c>
      <c r="H325" s="74">
        <f t="shared" si="42"/>
        <v>50.06485084306096</v>
      </c>
    </row>
    <row r="326" spans="1:9" outlineLevel="5" x14ac:dyDescent="0.25">
      <c r="A326" s="15" t="s">
        <v>11</v>
      </c>
      <c r="B326" s="16" t="s">
        <v>159</v>
      </c>
      <c r="C326" s="16" t="s">
        <v>161</v>
      </c>
      <c r="D326" s="15"/>
      <c r="E326" s="17" t="s">
        <v>545</v>
      </c>
      <c r="F326" s="88">
        <f>F329+F327</f>
        <v>2198</v>
      </c>
      <c r="G326" s="88">
        <f>G329+G327</f>
        <v>1043</v>
      </c>
      <c r="H326" s="74">
        <f t="shared" si="42"/>
        <v>47.452229299363054</v>
      </c>
    </row>
    <row r="327" spans="1:9" ht="25.5" outlineLevel="5" x14ac:dyDescent="0.25">
      <c r="A327" s="15" t="s">
        <v>11</v>
      </c>
      <c r="B327" s="16" t="s">
        <v>159</v>
      </c>
      <c r="C327" s="16" t="s">
        <v>574</v>
      </c>
      <c r="D327" s="15"/>
      <c r="E327" s="17" t="s">
        <v>575</v>
      </c>
      <c r="F327" s="88">
        <f>F328</f>
        <v>962.4</v>
      </c>
      <c r="G327" s="88">
        <f>G328</f>
        <v>481.2</v>
      </c>
      <c r="H327" s="74">
        <f t="shared" si="42"/>
        <v>50</v>
      </c>
    </row>
    <row r="328" spans="1:9" ht="25.5" outlineLevel="5" x14ac:dyDescent="0.25">
      <c r="A328" s="15" t="s">
        <v>11</v>
      </c>
      <c r="B328" s="16" t="s">
        <v>159</v>
      </c>
      <c r="C328" s="16" t="s">
        <v>574</v>
      </c>
      <c r="D328" s="15" t="s">
        <v>39</v>
      </c>
      <c r="E328" s="17" t="s">
        <v>341</v>
      </c>
      <c r="F328" s="88">
        <v>962.4</v>
      </c>
      <c r="G328" s="88">
        <v>481.2</v>
      </c>
      <c r="H328" s="74">
        <f t="shared" si="42"/>
        <v>50</v>
      </c>
    </row>
    <row r="329" spans="1:9" outlineLevel="6" x14ac:dyDescent="0.25">
      <c r="A329" s="15" t="s">
        <v>11</v>
      </c>
      <c r="B329" s="16" t="s">
        <v>159</v>
      </c>
      <c r="C329" s="16" t="s">
        <v>162</v>
      </c>
      <c r="D329" s="15"/>
      <c r="E329" s="17" t="s">
        <v>451</v>
      </c>
      <c r="F329" s="88">
        <f t="shared" si="53"/>
        <v>1235.5999999999999</v>
      </c>
      <c r="G329" s="88">
        <f>G330</f>
        <v>561.79999999999995</v>
      </c>
      <c r="H329" s="74">
        <f t="shared" si="42"/>
        <v>45.467788928455811</v>
      </c>
    </row>
    <row r="330" spans="1:9" ht="25.5" outlineLevel="7" x14ac:dyDescent="0.25">
      <c r="A330" s="15" t="s">
        <v>11</v>
      </c>
      <c r="B330" s="16" t="s">
        <v>159</v>
      </c>
      <c r="C330" s="16" t="s">
        <v>162</v>
      </c>
      <c r="D330" s="15" t="s">
        <v>39</v>
      </c>
      <c r="E330" s="17" t="s">
        <v>341</v>
      </c>
      <c r="F330" s="88">
        <v>1235.5999999999999</v>
      </c>
      <c r="G330" s="88">
        <v>561.79999999999995</v>
      </c>
      <c r="H330" s="74">
        <f t="shared" si="42"/>
        <v>45.467788928455811</v>
      </c>
    </row>
    <row r="331" spans="1:9" ht="25.5" outlineLevel="7" x14ac:dyDescent="0.25">
      <c r="A331" s="15" t="s">
        <v>11</v>
      </c>
      <c r="B331" s="16" t="s">
        <v>159</v>
      </c>
      <c r="C331" s="16" t="s">
        <v>688</v>
      </c>
      <c r="D331" s="15"/>
      <c r="E331" s="17" t="s">
        <v>690</v>
      </c>
      <c r="F331" s="88">
        <f>F334+F332</f>
        <v>115</v>
      </c>
      <c r="G331" s="88">
        <f t="shared" ref="G331" si="56">G334+G332</f>
        <v>115</v>
      </c>
      <c r="H331" s="74">
        <f t="shared" si="42"/>
        <v>100</v>
      </c>
    </row>
    <row r="332" spans="1:9" ht="38.25" outlineLevel="7" x14ac:dyDescent="0.25">
      <c r="A332" s="15">
        <v>802</v>
      </c>
      <c r="B332" s="16" t="s">
        <v>159</v>
      </c>
      <c r="C332" s="16" t="s">
        <v>719</v>
      </c>
      <c r="D332" s="15"/>
      <c r="E332" s="17" t="s">
        <v>691</v>
      </c>
      <c r="F332" s="88">
        <f>F333</f>
        <v>90</v>
      </c>
      <c r="G332" s="88">
        <f>G333</f>
        <v>90</v>
      </c>
      <c r="H332" s="74">
        <f t="shared" si="42"/>
        <v>100</v>
      </c>
    </row>
    <row r="333" spans="1:9" ht="25.5" outlineLevel="7" x14ac:dyDescent="0.25">
      <c r="A333" s="15">
        <v>802</v>
      </c>
      <c r="B333" s="16" t="s">
        <v>159</v>
      </c>
      <c r="C333" s="16" t="s">
        <v>719</v>
      </c>
      <c r="D333" s="15">
        <v>600</v>
      </c>
      <c r="E333" s="17" t="s">
        <v>341</v>
      </c>
      <c r="F333" s="88">
        <v>90</v>
      </c>
      <c r="G333" s="88">
        <v>90</v>
      </c>
      <c r="H333" s="74">
        <f t="shared" si="42"/>
        <v>100</v>
      </c>
    </row>
    <row r="334" spans="1:9" ht="38.25" outlineLevel="7" x14ac:dyDescent="0.25">
      <c r="A334" s="15" t="s">
        <v>11</v>
      </c>
      <c r="B334" s="16" t="s">
        <v>159</v>
      </c>
      <c r="C334" s="16" t="s">
        <v>689</v>
      </c>
      <c r="D334" s="15"/>
      <c r="E334" s="17" t="s">
        <v>691</v>
      </c>
      <c r="F334" s="88">
        <f>F335</f>
        <v>25</v>
      </c>
      <c r="G334" s="88">
        <f t="shared" ref="G334" si="57">G335</f>
        <v>25</v>
      </c>
      <c r="H334" s="74">
        <f t="shared" si="42"/>
        <v>100</v>
      </c>
    </row>
    <row r="335" spans="1:9" ht="25.5" outlineLevel="7" x14ac:dyDescent="0.25">
      <c r="A335" s="15" t="s">
        <v>11</v>
      </c>
      <c r="B335" s="16" t="s">
        <v>159</v>
      </c>
      <c r="C335" s="16" t="s">
        <v>689</v>
      </c>
      <c r="D335" s="15">
        <v>600</v>
      </c>
      <c r="E335" s="17" t="s">
        <v>341</v>
      </c>
      <c r="F335" s="88">
        <f>25</f>
        <v>25</v>
      </c>
      <c r="G335" s="88">
        <v>25</v>
      </c>
      <c r="H335" s="74">
        <f t="shared" ref="H335:H398" si="58">G335/F335*100</f>
        <v>100</v>
      </c>
    </row>
    <row r="336" spans="1:9" s="3" customFormat="1" ht="25.5" x14ac:dyDescent="0.25">
      <c r="A336" s="19" t="s">
        <v>163</v>
      </c>
      <c r="B336" s="44"/>
      <c r="C336" s="44"/>
      <c r="D336" s="19"/>
      <c r="E336" s="20" t="s">
        <v>257</v>
      </c>
      <c r="F336" s="87">
        <f>F346+F463+F481+F337</f>
        <v>389887.2</v>
      </c>
      <c r="G336" s="87">
        <f t="shared" ref="G336" si="59">G346+G463+G481+G337</f>
        <v>190234.4</v>
      </c>
      <c r="H336" s="6">
        <f t="shared" si="58"/>
        <v>48.792163477026172</v>
      </c>
      <c r="I336" s="68"/>
    </row>
    <row r="337" spans="1:9" s="3" customFormat="1" x14ac:dyDescent="0.25">
      <c r="A337" s="15" t="s">
        <v>163</v>
      </c>
      <c r="B337" s="16" t="s">
        <v>1</v>
      </c>
      <c r="C337" s="16"/>
      <c r="D337" s="15"/>
      <c r="E337" s="17" t="s">
        <v>260</v>
      </c>
      <c r="F337" s="88">
        <f t="shared" ref="F337:G341" si="60">F338</f>
        <v>12858.5</v>
      </c>
      <c r="G337" s="88">
        <f t="shared" si="60"/>
        <v>5937.5999999999995</v>
      </c>
      <c r="H337" s="74">
        <f t="shared" si="58"/>
        <v>46.176459151533997</v>
      </c>
      <c r="I337" s="68"/>
    </row>
    <row r="338" spans="1:9" s="3" customFormat="1" x14ac:dyDescent="0.25">
      <c r="A338" s="15" t="s">
        <v>163</v>
      </c>
      <c r="B338" s="16" t="s">
        <v>28</v>
      </c>
      <c r="C338" s="16"/>
      <c r="D338" s="15"/>
      <c r="E338" s="17" t="s">
        <v>276</v>
      </c>
      <c r="F338" s="88">
        <f t="shared" si="60"/>
        <v>12858.5</v>
      </c>
      <c r="G338" s="88">
        <f t="shared" si="60"/>
        <v>5937.5999999999995</v>
      </c>
      <c r="H338" s="74">
        <f t="shared" si="58"/>
        <v>46.176459151533997</v>
      </c>
      <c r="I338" s="68"/>
    </row>
    <row r="339" spans="1:9" s="3" customFormat="1" ht="38.25" x14ac:dyDescent="0.25">
      <c r="A339" s="15" t="s">
        <v>163</v>
      </c>
      <c r="B339" s="16" t="s">
        <v>28</v>
      </c>
      <c r="C339" s="16" t="s">
        <v>170</v>
      </c>
      <c r="D339" s="15"/>
      <c r="E339" s="17" t="s">
        <v>300</v>
      </c>
      <c r="F339" s="88">
        <f t="shared" si="60"/>
        <v>12858.5</v>
      </c>
      <c r="G339" s="88">
        <f t="shared" si="60"/>
        <v>5937.5999999999995</v>
      </c>
      <c r="H339" s="74">
        <f t="shared" si="58"/>
        <v>46.176459151533997</v>
      </c>
      <c r="I339" s="68"/>
    </row>
    <row r="340" spans="1:9" s="3" customFormat="1" ht="38.25" x14ac:dyDescent="0.25">
      <c r="A340" s="15" t="s">
        <v>163</v>
      </c>
      <c r="B340" s="16" t="s">
        <v>28</v>
      </c>
      <c r="C340" s="16" t="s">
        <v>205</v>
      </c>
      <c r="D340" s="15"/>
      <c r="E340" s="17" t="s">
        <v>485</v>
      </c>
      <c r="F340" s="88">
        <f t="shared" si="60"/>
        <v>12858.5</v>
      </c>
      <c r="G340" s="88">
        <f t="shared" si="60"/>
        <v>5937.5999999999995</v>
      </c>
      <c r="H340" s="74">
        <f t="shared" si="58"/>
        <v>46.176459151533997</v>
      </c>
      <c r="I340" s="68"/>
    </row>
    <row r="341" spans="1:9" s="3" customFormat="1" ht="25.5" x14ac:dyDescent="0.25">
      <c r="A341" s="15" t="s">
        <v>163</v>
      </c>
      <c r="B341" s="16" t="s">
        <v>28</v>
      </c>
      <c r="C341" s="16" t="s">
        <v>206</v>
      </c>
      <c r="D341" s="15"/>
      <c r="E341" s="17" t="s">
        <v>486</v>
      </c>
      <c r="F341" s="88">
        <f t="shared" si="60"/>
        <v>12858.5</v>
      </c>
      <c r="G341" s="88">
        <f t="shared" si="60"/>
        <v>5937.5999999999995</v>
      </c>
      <c r="H341" s="74">
        <f t="shared" si="58"/>
        <v>46.176459151533997</v>
      </c>
      <c r="I341" s="68"/>
    </row>
    <row r="342" spans="1:9" s="3" customFormat="1" ht="25.5" x14ac:dyDescent="0.25">
      <c r="A342" s="15" t="s">
        <v>163</v>
      </c>
      <c r="B342" s="16" t="s">
        <v>28</v>
      </c>
      <c r="C342" s="16" t="s">
        <v>207</v>
      </c>
      <c r="D342" s="15"/>
      <c r="E342" s="17" t="s">
        <v>487</v>
      </c>
      <c r="F342" s="88">
        <f>F343+F344+F345</f>
        <v>12858.5</v>
      </c>
      <c r="G342" s="88">
        <f>G343+G344+G345</f>
        <v>5937.5999999999995</v>
      </c>
      <c r="H342" s="74">
        <f t="shared" si="58"/>
        <v>46.176459151533997</v>
      </c>
      <c r="I342" s="68"/>
    </row>
    <row r="343" spans="1:9" s="3" customFormat="1" ht="63.75" x14ac:dyDescent="0.25">
      <c r="A343" s="15" t="s">
        <v>163</v>
      </c>
      <c r="B343" s="16" t="s">
        <v>28</v>
      </c>
      <c r="C343" s="16" t="s">
        <v>207</v>
      </c>
      <c r="D343" s="15" t="s">
        <v>6</v>
      </c>
      <c r="E343" s="17" t="s">
        <v>314</v>
      </c>
      <c r="F343" s="88">
        <f>10793.6+65+86.9</f>
        <v>10945.5</v>
      </c>
      <c r="G343" s="88">
        <v>4582.5</v>
      </c>
      <c r="H343" s="74">
        <f t="shared" si="58"/>
        <v>41.866520487871725</v>
      </c>
      <c r="I343" s="68"/>
    </row>
    <row r="344" spans="1:9" s="3" customFormat="1" ht="25.5" x14ac:dyDescent="0.25">
      <c r="A344" s="15" t="s">
        <v>163</v>
      </c>
      <c r="B344" s="16" t="s">
        <v>28</v>
      </c>
      <c r="C344" s="16" t="s">
        <v>207</v>
      </c>
      <c r="D344" s="15" t="s">
        <v>7</v>
      </c>
      <c r="E344" s="17" t="s">
        <v>315</v>
      </c>
      <c r="F344" s="88">
        <v>1905</v>
      </c>
      <c r="G344" s="88">
        <v>1351.9</v>
      </c>
      <c r="H344" s="74">
        <f t="shared" si="58"/>
        <v>70.965879265091871</v>
      </c>
      <c r="I344" s="68"/>
    </row>
    <row r="345" spans="1:9" s="3" customFormat="1" x14ac:dyDescent="0.25">
      <c r="A345" s="15" t="s">
        <v>163</v>
      </c>
      <c r="B345" s="16" t="s">
        <v>28</v>
      </c>
      <c r="C345" s="16" t="s">
        <v>207</v>
      </c>
      <c r="D345" s="15" t="s">
        <v>8</v>
      </c>
      <c r="E345" s="17" t="s">
        <v>316</v>
      </c>
      <c r="F345" s="88">
        <v>8</v>
      </c>
      <c r="G345" s="88">
        <v>3.2</v>
      </c>
      <c r="H345" s="74">
        <f t="shared" si="58"/>
        <v>40</v>
      </c>
      <c r="I345" s="68"/>
    </row>
    <row r="346" spans="1:9" outlineLevel="1" x14ac:dyDescent="0.25">
      <c r="A346" s="15" t="s">
        <v>163</v>
      </c>
      <c r="B346" s="16" t="s">
        <v>168</v>
      </c>
      <c r="C346" s="16"/>
      <c r="D346" s="15"/>
      <c r="E346" s="17" t="s">
        <v>267</v>
      </c>
      <c r="F346" s="88">
        <f>F347+F367+F416+F433+F443+F456</f>
        <v>367935.2</v>
      </c>
      <c r="G346" s="88">
        <f>G347+G367+G416+G433+G443+G456</f>
        <v>179959.8</v>
      </c>
      <c r="H346" s="74">
        <f t="shared" si="58"/>
        <v>48.910732107175392</v>
      </c>
    </row>
    <row r="347" spans="1:9" outlineLevel="2" x14ac:dyDescent="0.25">
      <c r="A347" s="15" t="s">
        <v>163</v>
      </c>
      <c r="B347" s="16" t="s">
        <v>169</v>
      </c>
      <c r="C347" s="16"/>
      <c r="D347" s="15"/>
      <c r="E347" s="17" t="s">
        <v>299</v>
      </c>
      <c r="F347" s="88">
        <f>F348</f>
        <v>120239.4</v>
      </c>
      <c r="G347" s="88">
        <f t="shared" ref="G347:G349" si="61">G348</f>
        <v>52081.200000000004</v>
      </c>
      <c r="H347" s="74">
        <f t="shared" si="58"/>
        <v>43.314587398140716</v>
      </c>
    </row>
    <row r="348" spans="1:9" ht="38.25" outlineLevel="3" x14ac:dyDescent="0.25">
      <c r="A348" s="15" t="s">
        <v>163</v>
      </c>
      <c r="B348" s="16" t="s">
        <v>169</v>
      </c>
      <c r="C348" s="16" t="s">
        <v>170</v>
      </c>
      <c r="D348" s="15"/>
      <c r="E348" s="17" t="s">
        <v>300</v>
      </c>
      <c r="F348" s="88">
        <f>F349</f>
        <v>120239.4</v>
      </c>
      <c r="G348" s="88">
        <f t="shared" si="61"/>
        <v>52081.200000000004</v>
      </c>
      <c r="H348" s="74">
        <f t="shared" si="58"/>
        <v>43.314587398140716</v>
      </c>
    </row>
    <row r="349" spans="1:9" ht="25.5" outlineLevel="4" x14ac:dyDescent="0.25">
      <c r="A349" s="15" t="s">
        <v>163</v>
      </c>
      <c r="B349" s="16" t="s">
        <v>169</v>
      </c>
      <c r="C349" s="16" t="s">
        <v>171</v>
      </c>
      <c r="D349" s="15"/>
      <c r="E349" s="17" t="s">
        <v>455</v>
      </c>
      <c r="F349" s="88">
        <f>F350</f>
        <v>120239.4</v>
      </c>
      <c r="G349" s="88">
        <f t="shared" si="61"/>
        <v>52081.200000000004</v>
      </c>
      <c r="H349" s="74">
        <f t="shared" si="58"/>
        <v>43.314587398140716</v>
      </c>
    </row>
    <row r="350" spans="1:9" ht="25.5" outlineLevel="5" x14ac:dyDescent="0.25">
      <c r="A350" s="15" t="s">
        <v>163</v>
      </c>
      <c r="B350" s="16" t="s">
        <v>169</v>
      </c>
      <c r="C350" s="16" t="s">
        <v>172</v>
      </c>
      <c r="D350" s="15"/>
      <c r="E350" s="17" t="s">
        <v>456</v>
      </c>
      <c r="F350" s="88">
        <f>F353+F355+F359+F361+F365+F351+F363+F357</f>
        <v>120239.4</v>
      </c>
      <c r="G350" s="88">
        <f t="shared" ref="G350" si="62">G353+G359+G361+G365+G351+G363+G357</f>
        <v>52081.200000000004</v>
      </c>
      <c r="H350" s="74">
        <f t="shared" si="58"/>
        <v>43.314587398140716</v>
      </c>
    </row>
    <row r="351" spans="1:9" s="60" customFormat="1" ht="38.25" outlineLevel="5" x14ac:dyDescent="0.25">
      <c r="A351" s="15" t="s">
        <v>163</v>
      </c>
      <c r="B351" s="16" t="s">
        <v>169</v>
      </c>
      <c r="C351" s="16" t="s">
        <v>643</v>
      </c>
      <c r="D351" s="15"/>
      <c r="E351" s="17" t="s">
        <v>644</v>
      </c>
      <c r="F351" s="88">
        <f>F352</f>
        <v>2997.9</v>
      </c>
      <c r="G351" s="88">
        <f>G352</f>
        <v>0</v>
      </c>
      <c r="H351" s="74">
        <f t="shared" si="58"/>
        <v>0</v>
      </c>
    </row>
    <row r="352" spans="1:9" s="60" customFormat="1" ht="25.5" outlineLevel="5" x14ac:dyDescent="0.25">
      <c r="A352" s="15" t="s">
        <v>163</v>
      </c>
      <c r="B352" s="16" t="s">
        <v>169</v>
      </c>
      <c r="C352" s="16" t="s">
        <v>643</v>
      </c>
      <c r="D352" s="15">
        <v>600</v>
      </c>
      <c r="E352" s="17" t="s">
        <v>341</v>
      </c>
      <c r="F352" s="88">
        <v>2997.9</v>
      </c>
      <c r="G352" s="88">
        <v>0</v>
      </c>
      <c r="H352" s="74">
        <f t="shared" si="58"/>
        <v>0</v>
      </c>
    </row>
    <row r="353" spans="1:8" ht="51" outlineLevel="6" x14ac:dyDescent="0.25">
      <c r="A353" s="15" t="s">
        <v>163</v>
      </c>
      <c r="B353" s="16" t="s">
        <v>169</v>
      </c>
      <c r="C353" s="16" t="s">
        <v>173</v>
      </c>
      <c r="D353" s="15"/>
      <c r="E353" s="17" t="s">
        <v>457</v>
      </c>
      <c r="F353" s="88">
        <f>F354</f>
        <v>54090.2</v>
      </c>
      <c r="G353" s="88">
        <f>G354</f>
        <v>24051.3</v>
      </c>
      <c r="H353" s="74">
        <f t="shared" si="58"/>
        <v>44.465171140058644</v>
      </c>
    </row>
    <row r="354" spans="1:8" ht="25.5" outlineLevel="7" x14ac:dyDescent="0.25">
      <c r="A354" s="15" t="s">
        <v>163</v>
      </c>
      <c r="B354" s="16" t="s">
        <v>169</v>
      </c>
      <c r="C354" s="16" t="s">
        <v>173</v>
      </c>
      <c r="D354" s="15" t="s">
        <v>39</v>
      </c>
      <c r="E354" s="17" t="s">
        <v>341</v>
      </c>
      <c r="F354" s="88">
        <v>54090.2</v>
      </c>
      <c r="G354" s="88">
        <v>24051.3</v>
      </c>
      <c r="H354" s="74">
        <f t="shared" si="58"/>
        <v>44.465171140058644</v>
      </c>
    </row>
    <row r="355" spans="1:8" ht="38.25" outlineLevel="7" x14ac:dyDescent="0.25">
      <c r="A355" s="15" t="s">
        <v>163</v>
      </c>
      <c r="B355" s="16" t="s">
        <v>169</v>
      </c>
      <c r="C355" s="16" t="s">
        <v>738</v>
      </c>
      <c r="D355" s="15"/>
      <c r="E355" s="17" t="s">
        <v>739</v>
      </c>
      <c r="F355" s="88">
        <f>F356</f>
        <v>250</v>
      </c>
      <c r="G355" s="88">
        <v>0</v>
      </c>
      <c r="H355" s="74">
        <f t="shared" si="58"/>
        <v>0</v>
      </c>
    </row>
    <row r="356" spans="1:8" ht="25.5" outlineLevel="7" x14ac:dyDescent="0.25">
      <c r="A356" s="15" t="s">
        <v>163</v>
      </c>
      <c r="B356" s="16" t="s">
        <v>169</v>
      </c>
      <c r="C356" s="16" t="s">
        <v>738</v>
      </c>
      <c r="D356" s="15" t="s">
        <v>39</v>
      </c>
      <c r="E356" s="17" t="s">
        <v>341</v>
      </c>
      <c r="F356" s="88">
        <v>250</v>
      </c>
      <c r="G356" s="88">
        <v>0</v>
      </c>
      <c r="H356" s="74">
        <f t="shared" si="58"/>
        <v>0</v>
      </c>
    </row>
    <row r="357" spans="1:8" ht="25.5" outlineLevel="7" x14ac:dyDescent="0.25">
      <c r="A357" s="15" t="s">
        <v>163</v>
      </c>
      <c r="B357" s="16" t="s">
        <v>169</v>
      </c>
      <c r="C357" s="16" t="s">
        <v>725</v>
      </c>
      <c r="D357" s="15"/>
      <c r="E357" s="17" t="s">
        <v>726</v>
      </c>
      <c r="F357" s="88">
        <f>F358</f>
        <v>1801.5</v>
      </c>
      <c r="G357" s="88">
        <f t="shared" ref="G357" si="63">G358</f>
        <v>0</v>
      </c>
      <c r="H357" s="74">
        <f t="shared" si="58"/>
        <v>0</v>
      </c>
    </row>
    <row r="358" spans="1:8" ht="25.5" outlineLevel="7" x14ac:dyDescent="0.25">
      <c r="A358" s="15" t="s">
        <v>163</v>
      </c>
      <c r="B358" s="16" t="s">
        <v>169</v>
      </c>
      <c r="C358" s="16" t="s">
        <v>725</v>
      </c>
      <c r="D358" s="15" t="s">
        <v>39</v>
      </c>
      <c r="E358" s="17" t="s">
        <v>341</v>
      </c>
      <c r="F358" s="88">
        <f>1835.9-34.4</f>
        <v>1801.5</v>
      </c>
      <c r="G358" s="88">
        <v>0</v>
      </c>
      <c r="H358" s="74">
        <f t="shared" si="58"/>
        <v>0</v>
      </c>
    </row>
    <row r="359" spans="1:8" ht="51" outlineLevel="6" x14ac:dyDescent="0.25">
      <c r="A359" s="15" t="s">
        <v>163</v>
      </c>
      <c r="B359" s="16" t="s">
        <v>169</v>
      </c>
      <c r="C359" s="16" t="s">
        <v>174</v>
      </c>
      <c r="D359" s="15"/>
      <c r="E359" s="17" t="s">
        <v>458</v>
      </c>
      <c r="F359" s="88">
        <f>F360</f>
        <v>57322</v>
      </c>
      <c r="G359" s="88">
        <f>G360</f>
        <v>26969</v>
      </c>
      <c r="H359" s="74">
        <f t="shared" si="58"/>
        <v>47.048253724573463</v>
      </c>
    </row>
    <row r="360" spans="1:8" ht="25.5" outlineLevel="7" x14ac:dyDescent="0.25">
      <c r="A360" s="15" t="s">
        <v>163</v>
      </c>
      <c r="B360" s="16" t="s">
        <v>169</v>
      </c>
      <c r="C360" s="16" t="s">
        <v>174</v>
      </c>
      <c r="D360" s="15" t="s">
        <v>39</v>
      </c>
      <c r="E360" s="17" t="s">
        <v>341</v>
      </c>
      <c r="F360" s="88">
        <f>55840-219.8+70+867.5-407.6+263.9+873.6+34.4</f>
        <v>57322</v>
      </c>
      <c r="G360" s="88">
        <v>26969</v>
      </c>
      <c r="H360" s="74">
        <f t="shared" si="58"/>
        <v>47.048253724573463</v>
      </c>
    </row>
    <row r="361" spans="1:8" ht="25.5" outlineLevel="6" x14ac:dyDescent="0.25">
      <c r="A361" s="15" t="s">
        <v>163</v>
      </c>
      <c r="B361" s="16" t="s">
        <v>169</v>
      </c>
      <c r="C361" s="16" t="s">
        <v>175</v>
      </c>
      <c r="D361" s="15"/>
      <c r="E361" s="17" t="s">
        <v>459</v>
      </c>
      <c r="F361" s="88">
        <f>F362</f>
        <v>2253.3000000000002</v>
      </c>
      <c r="G361" s="88">
        <f>G362</f>
        <v>555.70000000000005</v>
      </c>
      <c r="H361" s="74">
        <f t="shared" si="58"/>
        <v>24.661607420228108</v>
      </c>
    </row>
    <row r="362" spans="1:8" ht="25.5" outlineLevel="7" x14ac:dyDescent="0.25">
      <c r="A362" s="15" t="s">
        <v>163</v>
      </c>
      <c r="B362" s="16" t="s">
        <v>169</v>
      </c>
      <c r="C362" s="16" t="s">
        <v>175</v>
      </c>
      <c r="D362" s="15" t="s">
        <v>39</v>
      </c>
      <c r="E362" s="17" t="s">
        <v>341</v>
      </c>
      <c r="F362" s="88">
        <f>1423.1+830.2</f>
        <v>2253.3000000000002</v>
      </c>
      <c r="G362" s="88">
        <v>555.70000000000005</v>
      </c>
      <c r="H362" s="74">
        <f t="shared" si="58"/>
        <v>24.661607420228108</v>
      </c>
    </row>
    <row r="363" spans="1:8" ht="25.5" outlineLevel="7" x14ac:dyDescent="0.25">
      <c r="A363" s="15" t="s">
        <v>163</v>
      </c>
      <c r="B363" s="16" t="s">
        <v>169</v>
      </c>
      <c r="C363" s="16" t="s">
        <v>660</v>
      </c>
      <c r="D363" s="15"/>
      <c r="E363" s="17" t="s">
        <v>721</v>
      </c>
      <c r="F363" s="88">
        <f>F364</f>
        <v>100</v>
      </c>
      <c r="G363" s="88">
        <f>G364</f>
        <v>50.3</v>
      </c>
      <c r="H363" s="74">
        <f t="shared" si="58"/>
        <v>50.3</v>
      </c>
    </row>
    <row r="364" spans="1:8" ht="25.5" outlineLevel="7" x14ac:dyDescent="0.25">
      <c r="A364" s="15" t="s">
        <v>163</v>
      </c>
      <c r="B364" s="16" t="s">
        <v>169</v>
      </c>
      <c r="C364" s="16" t="s">
        <v>660</v>
      </c>
      <c r="D364" s="15" t="s">
        <v>39</v>
      </c>
      <c r="E364" s="17" t="s">
        <v>341</v>
      </c>
      <c r="F364" s="88">
        <f>100</f>
        <v>100</v>
      </c>
      <c r="G364" s="88">
        <v>50.3</v>
      </c>
      <c r="H364" s="74">
        <f t="shared" si="58"/>
        <v>50.3</v>
      </c>
    </row>
    <row r="365" spans="1:8" ht="38.25" customHeight="1" outlineLevel="6" x14ac:dyDescent="0.25">
      <c r="A365" s="15" t="s">
        <v>163</v>
      </c>
      <c r="B365" s="16" t="s">
        <v>169</v>
      </c>
      <c r="C365" s="16" t="s">
        <v>176</v>
      </c>
      <c r="D365" s="15"/>
      <c r="E365" s="17" t="s">
        <v>460</v>
      </c>
      <c r="F365" s="88">
        <f>F366</f>
        <v>1424.5</v>
      </c>
      <c r="G365" s="88">
        <f>G366</f>
        <v>454.9</v>
      </c>
      <c r="H365" s="74">
        <f t="shared" si="58"/>
        <v>31.934011934011931</v>
      </c>
    </row>
    <row r="366" spans="1:8" ht="25.5" customHeight="1" outlineLevel="7" x14ac:dyDescent="0.25">
      <c r="A366" s="15" t="s">
        <v>163</v>
      </c>
      <c r="B366" s="16" t="s">
        <v>169</v>
      </c>
      <c r="C366" s="16" t="s">
        <v>176</v>
      </c>
      <c r="D366" s="15" t="s">
        <v>39</v>
      </c>
      <c r="E366" s="17" t="s">
        <v>341</v>
      </c>
      <c r="F366" s="88">
        <f>797.1+219.8+407.6</f>
        <v>1424.5</v>
      </c>
      <c r="G366" s="88">
        <v>454.9</v>
      </c>
      <c r="H366" s="74">
        <f t="shared" si="58"/>
        <v>31.934011934011931</v>
      </c>
    </row>
    <row r="367" spans="1:8" outlineLevel="2" x14ac:dyDescent="0.25">
      <c r="A367" s="15" t="s">
        <v>163</v>
      </c>
      <c r="B367" s="16" t="s">
        <v>177</v>
      </c>
      <c r="C367" s="16"/>
      <c r="D367" s="15"/>
      <c r="E367" s="17" t="s">
        <v>301</v>
      </c>
      <c r="F367" s="88">
        <f>F368+F407</f>
        <v>218145.10000000003</v>
      </c>
      <c r="G367" s="88">
        <f>G368+G407</f>
        <v>112383.59999999999</v>
      </c>
      <c r="H367" s="74">
        <f t="shared" si="58"/>
        <v>51.517820019794144</v>
      </c>
    </row>
    <row r="368" spans="1:8" ht="38.25" outlineLevel="3" x14ac:dyDescent="0.25">
      <c r="A368" s="15" t="s">
        <v>163</v>
      </c>
      <c r="B368" s="16" t="s">
        <v>177</v>
      </c>
      <c r="C368" s="16" t="s">
        <v>170</v>
      </c>
      <c r="D368" s="15"/>
      <c r="E368" s="17" t="s">
        <v>300</v>
      </c>
      <c r="F368" s="88">
        <f>F369</f>
        <v>217945.10000000003</v>
      </c>
      <c r="G368" s="88">
        <f>G369</f>
        <v>112290.59999999999</v>
      </c>
      <c r="H368" s="74">
        <f t="shared" si="58"/>
        <v>51.522424684014446</v>
      </c>
    </row>
    <row r="369" spans="1:8" ht="25.5" outlineLevel="4" x14ac:dyDescent="0.25">
      <c r="A369" s="15" t="s">
        <v>163</v>
      </c>
      <c r="B369" s="16" t="s">
        <v>177</v>
      </c>
      <c r="C369" s="16" t="s">
        <v>178</v>
      </c>
      <c r="D369" s="15"/>
      <c r="E369" s="17" t="s">
        <v>461</v>
      </c>
      <c r="F369" s="88">
        <f>F370+F397+F404</f>
        <v>217945.10000000003</v>
      </c>
      <c r="G369" s="88">
        <f>G370+G397+G404</f>
        <v>112290.59999999999</v>
      </c>
      <c r="H369" s="74">
        <f t="shared" si="58"/>
        <v>51.522424684014446</v>
      </c>
    </row>
    <row r="370" spans="1:8" ht="38.25" outlineLevel="5" x14ac:dyDescent="0.25">
      <c r="A370" s="15" t="s">
        <v>163</v>
      </c>
      <c r="B370" s="16" t="s">
        <v>177</v>
      </c>
      <c r="C370" s="16" t="s">
        <v>179</v>
      </c>
      <c r="D370" s="15"/>
      <c r="E370" s="17" t="s">
        <v>462</v>
      </c>
      <c r="F370" s="88">
        <f>F373+F377+F393+F375+F391+F389+F381+F395+F371+F379+F383+F385+F387</f>
        <v>206791.90000000002</v>
      </c>
      <c r="G370" s="88">
        <f t="shared" ref="G370" si="64">G373+G377+G393+G375+G391+G389+G381+G395+G371+G379+G383+G385+G387</f>
        <v>106555.4</v>
      </c>
      <c r="H370" s="74">
        <f t="shared" si="58"/>
        <v>51.527840307091324</v>
      </c>
    </row>
    <row r="371" spans="1:8" s="60" customFormat="1" ht="38.25" outlineLevel="5" x14ac:dyDescent="0.25">
      <c r="A371" s="15" t="s">
        <v>163</v>
      </c>
      <c r="B371" s="16" t="s">
        <v>177</v>
      </c>
      <c r="C371" s="16" t="s">
        <v>645</v>
      </c>
      <c r="D371" s="15"/>
      <c r="E371" s="17" t="s">
        <v>646</v>
      </c>
      <c r="F371" s="88">
        <f>F372</f>
        <v>5147.8999999999996</v>
      </c>
      <c r="G371" s="88">
        <f>G372</f>
        <v>0</v>
      </c>
      <c r="H371" s="74">
        <f t="shared" si="58"/>
        <v>0</v>
      </c>
    </row>
    <row r="372" spans="1:8" s="60" customFormat="1" ht="25.5" outlineLevel="5" x14ac:dyDescent="0.25">
      <c r="A372" s="15" t="s">
        <v>163</v>
      </c>
      <c r="B372" s="16" t="s">
        <v>177</v>
      </c>
      <c r="C372" s="16" t="s">
        <v>645</v>
      </c>
      <c r="D372" s="15">
        <v>600</v>
      </c>
      <c r="E372" s="17" t="s">
        <v>341</v>
      </c>
      <c r="F372" s="88">
        <f>6505.8-1357.9</f>
        <v>5147.8999999999996</v>
      </c>
      <c r="G372" s="88">
        <v>0</v>
      </c>
      <c r="H372" s="74">
        <f t="shared" si="58"/>
        <v>0</v>
      </c>
    </row>
    <row r="373" spans="1:8" ht="51" outlineLevel="6" x14ac:dyDescent="0.25">
      <c r="A373" s="15" t="s">
        <v>163</v>
      </c>
      <c r="B373" s="16" t="s">
        <v>177</v>
      </c>
      <c r="C373" s="16" t="s">
        <v>180</v>
      </c>
      <c r="D373" s="15"/>
      <c r="E373" s="17" t="s">
        <v>463</v>
      </c>
      <c r="F373" s="88">
        <f>F374</f>
        <v>126273.8</v>
      </c>
      <c r="G373" s="88">
        <f>G374</f>
        <v>68850.2</v>
      </c>
      <c r="H373" s="74">
        <f t="shared" si="58"/>
        <v>54.524533196910205</v>
      </c>
    </row>
    <row r="374" spans="1:8" ht="25.5" outlineLevel="7" x14ac:dyDescent="0.25">
      <c r="A374" s="15" t="s">
        <v>163</v>
      </c>
      <c r="B374" s="16" t="s">
        <v>177</v>
      </c>
      <c r="C374" s="16" t="s">
        <v>180</v>
      </c>
      <c r="D374" s="15" t="s">
        <v>39</v>
      </c>
      <c r="E374" s="17" t="s">
        <v>341</v>
      </c>
      <c r="F374" s="88">
        <f>126282.5-8.7</f>
        <v>126273.8</v>
      </c>
      <c r="G374" s="88">
        <v>68850.2</v>
      </c>
      <c r="H374" s="74">
        <f t="shared" si="58"/>
        <v>54.524533196910205</v>
      </c>
    </row>
    <row r="375" spans="1:8" ht="38.25" outlineLevel="7" x14ac:dyDescent="0.25">
      <c r="A375" s="15" t="s">
        <v>163</v>
      </c>
      <c r="B375" s="16" t="s">
        <v>177</v>
      </c>
      <c r="C375" s="16" t="s">
        <v>576</v>
      </c>
      <c r="D375" s="15"/>
      <c r="E375" s="17" t="s">
        <v>577</v>
      </c>
      <c r="F375" s="88">
        <f>F376</f>
        <v>204.6</v>
      </c>
      <c r="G375" s="88">
        <f>G376</f>
        <v>103.4</v>
      </c>
      <c r="H375" s="74">
        <f t="shared" si="58"/>
        <v>50.537634408602152</v>
      </c>
    </row>
    <row r="376" spans="1:8" ht="25.5" outlineLevel="7" x14ac:dyDescent="0.25">
      <c r="A376" s="15" t="s">
        <v>163</v>
      </c>
      <c r="B376" s="16" t="s">
        <v>177</v>
      </c>
      <c r="C376" s="16" t="s">
        <v>576</v>
      </c>
      <c r="D376" s="15">
        <v>600</v>
      </c>
      <c r="E376" s="17" t="s">
        <v>341</v>
      </c>
      <c r="F376" s="88">
        <v>204.6</v>
      </c>
      <c r="G376" s="88">
        <v>103.4</v>
      </c>
      <c r="H376" s="74">
        <f t="shared" si="58"/>
        <v>50.537634408602152</v>
      </c>
    </row>
    <row r="377" spans="1:8" ht="51" outlineLevel="6" x14ac:dyDescent="0.25">
      <c r="A377" s="15" t="s">
        <v>163</v>
      </c>
      <c r="B377" s="16" t="s">
        <v>177</v>
      </c>
      <c r="C377" s="16" t="s">
        <v>181</v>
      </c>
      <c r="D377" s="15"/>
      <c r="E377" s="17" t="s">
        <v>464</v>
      </c>
      <c r="F377" s="88">
        <f>F378</f>
        <v>44468.599999999991</v>
      </c>
      <c r="G377" s="88">
        <f>G378</f>
        <v>24554.7</v>
      </c>
      <c r="H377" s="74">
        <f t="shared" si="58"/>
        <v>55.218063982225672</v>
      </c>
    </row>
    <row r="378" spans="1:8" ht="25.5" outlineLevel="7" x14ac:dyDescent="0.25">
      <c r="A378" s="15" t="s">
        <v>163</v>
      </c>
      <c r="B378" s="16" t="s">
        <v>177</v>
      </c>
      <c r="C378" s="16" t="s">
        <v>181</v>
      </c>
      <c r="D378" s="15" t="s">
        <v>39</v>
      </c>
      <c r="E378" s="17" t="s">
        <v>341</v>
      </c>
      <c r="F378" s="88">
        <f>42606.7-18.9-18.4+130+105.7-36.5+492.6+1207.4</f>
        <v>44468.599999999991</v>
      </c>
      <c r="G378" s="88">
        <v>24554.7</v>
      </c>
      <c r="H378" s="74">
        <f t="shared" si="58"/>
        <v>55.218063982225672</v>
      </c>
    </row>
    <row r="379" spans="1:8" ht="25.5" outlineLevel="7" x14ac:dyDescent="0.25">
      <c r="A379" s="15" t="s">
        <v>163</v>
      </c>
      <c r="B379" s="16" t="s">
        <v>177</v>
      </c>
      <c r="C379" s="16" t="s">
        <v>653</v>
      </c>
      <c r="D379" s="15"/>
      <c r="E379" s="17" t="s">
        <v>722</v>
      </c>
      <c r="F379" s="88">
        <f>F380</f>
        <v>196</v>
      </c>
      <c r="G379" s="88">
        <f>G380</f>
        <v>0</v>
      </c>
      <c r="H379" s="74">
        <f t="shared" si="58"/>
        <v>0</v>
      </c>
    </row>
    <row r="380" spans="1:8" ht="25.5" outlineLevel="7" x14ac:dyDescent="0.25">
      <c r="A380" s="15" t="s">
        <v>163</v>
      </c>
      <c r="B380" s="16" t="s">
        <v>177</v>
      </c>
      <c r="C380" s="16" t="s">
        <v>653</v>
      </c>
      <c r="D380" s="15" t="s">
        <v>39</v>
      </c>
      <c r="E380" s="17" t="s">
        <v>341</v>
      </c>
      <c r="F380" s="88">
        <f>100+96</f>
        <v>196</v>
      </c>
      <c r="G380" s="88">
        <v>0</v>
      </c>
      <c r="H380" s="74">
        <f t="shared" si="58"/>
        <v>0</v>
      </c>
    </row>
    <row r="381" spans="1:8" ht="63.75" outlineLevel="7" x14ac:dyDescent="0.25">
      <c r="A381" s="15" t="s">
        <v>163</v>
      </c>
      <c r="B381" s="16" t="s">
        <v>177</v>
      </c>
      <c r="C381" s="16" t="s">
        <v>635</v>
      </c>
      <c r="D381" s="15"/>
      <c r="E381" s="17" t="s">
        <v>663</v>
      </c>
      <c r="F381" s="88">
        <f>F382</f>
        <v>2330.6999999999998</v>
      </c>
      <c r="G381" s="88">
        <f>G382</f>
        <v>817.2</v>
      </c>
      <c r="H381" s="74">
        <f t="shared" si="58"/>
        <v>35.062427596859322</v>
      </c>
    </row>
    <row r="382" spans="1:8" ht="25.5" outlineLevel="7" x14ac:dyDescent="0.25">
      <c r="A382" s="15" t="s">
        <v>163</v>
      </c>
      <c r="B382" s="16" t="s">
        <v>177</v>
      </c>
      <c r="C382" s="16" t="s">
        <v>635</v>
      </c>
      <c r="D382" s="15">
        <v>600</v>
      </c>
      <c r="E382" s="17" t="s">
        <v>636</v>
      </c>
      <c r="F382" s="88">
        <f>1346.4+984.3</f>
        <v>2330.6999999999998</v>
      </c>
      <c r="G382" s="88">
        <v>817.2</v>
      </c>
      <c r="H382" s="74">
        <f t="shared" si="58"/>
        <v>35.062427596859322</v>
      </c>
    </row>
    <row r="383" spans="1:8" ht="38.25" outlineLevel="7" x14ac:dyDescent="0.25">
      <c r="A383" s="15" t="s">
        <v>163</v>
      </c>
      <c r="B383" s="16" t="s">
        <v>177</v>
      </c>
      <c r="C383" s="16" t="s">
        <v>702</v>
      </c>
      <c r="D383" s="15"/>
      <c r="E383" s="17" t="s">
        <v>703</v>
      </c>
      <c r="F383" s="88">
        <f>F384</f>
        <v>3420.1</v>
      </c>
      <c r="G383" s="88">
        <f t="shared" ref="G383" si="65">G384</f>
        <v>0</v>
      </c>
      <c r="H383" s="74">
        <f t="shared" si="58"/>
        <v>0</v>
      </c>
    </row>
    <row r="384" spans="1:8" ht="25.5" outlineLevel="7" x14ac:dyDescent="0.25">
      <c r="A384" s="15" t="s">
        <v>163</v>
      </c>
      <c r="B384" s="16" t="s">
        <v>177</v>
      </c>
      <c r="C384" s="16" t="s">
        <v>702</v>
      </c>
      <c r="D384" s="15">
        <v>600</v>
      </c>
      <c r="E384" s="17" t="s">
        <v>341</v>
      </c>
      <c r="F384" s="88">
        <f>3420.1</f>
        <v>3420.1</v>
      </c>
      <c r="G384" s="88">
        <v>0</v>
      </c>
      <c r="H384" s="74">
        <f t="shared" si="58"/>
        <v>0</v>
      </c>
    </row>
    <row r="385" spans="1:8" ht="38.25" outlineLevel="7" x14ac:dyDescent="0.25">
      <c r="A385" s="15" t="s">
        <v>163</v>
      </c>
      <c r="B385" s="16" t="s">
        <v>177</v>
      </c>
      <c r="C385" s="16" t="s">
        <v>727</v>
      </c>
      <c r="D385" s="15"/>
      <c r="E385" s="17" t="s">
        <v>728</v>
      </c>
      <c r="F385" s="88">
        <f>F386</f>
        <v>916</v>
      </c>
      <c r="G385" s="88">
        <f t="shared" ref="G385" si="66">G386</f>
        <v>0</v>
      </c>
      <c r="H385" s="74">
        <f t="shared" si="58"/>
        <v>0</v>
      </c>
    </row>
    <row r="386" spans="1:8" ht="25.5" outlineLevel="7" x14ac:dyDescent="0.25">
      <c r="A386" s="15" t="s">
        <v>163</v>
      </c>
      <c r="B386" s="16" t="s">
        <v>177</v>
      </c>
      <c r="C386" s="16" t="s">
        <v>727</v>
      </c>
      <c r="D386" s="15">
        <v>600</v>
      </c>
      <c r="E386" s="17" t="s">
        <v>341</v>
      </c>
      <c r="F386" s="88">
        <v>916</v>
      </c>
      <c r="G386" s="88">
        <v>0</v>
      </c>
      <c r="H386" s="74">
        <f t="shared" si="58"/>
        <v>0</v>
      </c>
    </row>
    <row r="387" spans="1:8" ht="25.5" outlineLevel="7" x14ac:dyDescent="0.25">
      <c r="A387" s="15" t="s">
        <v>163</v>
      </c>
      <c r="B387" s="16" t="s">
        <v>177</v>
      </c>
      <c r="C387" s="16" t="s">
        <v>729</v>
      </c>
      <c r="D387" s="15"/>
      <c r="E387" s="17" t="s">
        <v>730</v>
      </c>
      <c r="F387" s="88">
        <f>F388</f>
        <v>1248.0999999999999</v>
      </c>
      <c r="G387" s="88">
        <f t="shared" ref="G387" si="67">G388</f>
        <v>0</v>
      </c>
      <c r="H387" s="74">
        <f t="shared" si="58"/>
        <v>0</v>
      </c>
    </row>
    <row r="388" spans="1:8" ht="25.5" outlineLevel="7" x14ac:dyDescent="0.25">
      <c r="A388" s="15" t="s">
        <v>163</v>
      </c>
      <c r="B388" s="16" t="s">
        <v>177</v>
      </c>
      <c r="C388" s="16" t="s">
        <v>729</v>
      </c>
      <c r="D388" s="15">
        <v>600</v>
      </c>
      <c r="E388" s="17" t="s">
        <v>341</v>
      </c>
      <c r="F388" s="88">
        <v>1248.0999999999999</v>
      </c>
      <c r="G388" s="88"/>
      <c r="H388" s="74">
        <f t="shared" si="58"/>
        <v>0</v>
      </c>
    </row>
    <row r="389" spans="1:8" ht="38.25" outlineLevel="7" x14ac:dyDescent="0.25">
      <c r="A389" s="15" t="s">
        <v>163</v>
      </c>
      <c r="B389" s="16" t="s">
        <v>177</v>
      </c>
      <c r="C389" s="16" t="s">
        <v>631</v>
      </c>
      <c r="D389" s="15"/>
      <c r="E389" s="17" t="s">
        <v>630</v>
      </c>
      <c r="F389" s="88">
        <f>F390</f>
        <v>9843.1</v>
      </c>
      <c r="G389" s="88">
        <f>G390</f>
        <v>5589.1</v>
      </c>
      <c r="H389" s="74">
        <f t="shared" si="58"/>
        <v>56.781908138696146</v>
      </c>
    </row>
    <row r="390" spans="1:8" ht="25.5" outlineLevel="7" x14ac:dyDescent="0.25">
      <c r="A390" s="15" t="s">
        <v>163</v>
      </c>
      <c r="B390" s="16" t="s">
        <v>177</v>
      </c>
      <c r="C390" s="16" t="s">
        <v>631</v>
      </c>
      <c r="D390" s="15" t="s">
        <v>39</v>
      </c>
      <c r="E390" s="17" t="s">
        <v>341</v>
      </c>
      <c r="F390" s="88">
        <v>9843.1</v>
      </c>
      <c r="G390" s="88">
        <v>5589.1</v>
      </c>
      <c r="H390" s="74">
        <f t="shared" si="58"/>
        <v>56.781908138696146</v>
      </c>
    </row>
    <row r="391" spans="1:8" ht="51" outlineLevel="7" x14ac:dyDescent="0.25">
      <c r="A391" s="15" t="s">
        <v>163</v>
      </c>
      <c r="B391" s="16" t="s">
        <v>177</v>
      </c>
      <c r="C391" s="16" t="s">
        <v>628</v>
      </c>
      <c r="D391" s="15"/>
      <c r="E391" s="17" t="s">
        <v>629</v>
      </c>
      <c r="F391" s="88">
        <f>F392</f>
        <v>9671.7999999999993</v>
      </c>
      <c r="G391" s="88">
        <f>G392</f>
        <v>4424.3</v>
      </c>
      <c r="H391" s="74">
        <f t="shared" si="58"/>
        <v>45.744328873632625</v>
      </c>
    </row>
    <row r="392" spans="1:8" ht="25.5" outlineLevel="7" x14ac:dyDescent="0.25">
      <c r="A392" s="15" t="s">
        <v>163</v>
      </c>
      <c r="B392" s="16" t="s">
        <v>177</v>
      </c>
      <c r="C392" s="16" t="s">
        <v>628</v>
      </c>
      <c r="D392" s="15" t="s">
        <v>39</v>
      </c>
      <c r="E392" s="17" t="s">
        <v>341</v>
      </c>
      <c r="F392" s="88">
        <f>9652.9+18.9</f>
        <v>9671.7999999999993</v>
      </c>
      <c r="G392" s="88">
        <v>4424.3</v>
      </c>
      <c r="H392" s="74">
        <f t="shared" si="58"/>
        <v>45.744328873632625</v>
      </c>
    </row>
    <row r="393" spans="1:8" ht="25.5" outlineLevel="6" x14ac:dyDescent="0.25">
      <c r="A393" s="15" t="s">
        <v>163</v>
      </c>
      <c r="B393" s="16" t="s">
        <v>177</v>
      </c>
      <c r="C393" s="16" t="s">
        <v>182</v>
      </c>
      <c r="D393" s="15"/>
      <c r="E393" s="17" t="s">
        <v>466</v>
      </c>
      <c r="F393" s="88">
        <f>F394</f>
        <v>3029.7</v>
      </c>
      <c r="G393" s="88">
        <f>G394</f>
        <v>2204.9</v>
      </c>
      <c r="H393" s="74">
        <f t="shared" si="58"/>
        <v>72.776182460309613</v>
      </c>
    </row>
    <row r="394" spans="1:8" ht="25.5" outlineLevel="7" x14ac:dyDescent="0.25">
      <c r="A394" s="15" t="s">
        <v>163</v>
      </c>
      <c r="B394" s="16" t="s">
        <v>177</v>
      </c>
      <c r="C394" s="16" t="s">
        <v>182</v>
      </c>
      <c r="D394" s="15" t="s">
        <v>39</v>
      </c>
      <c r="E394" s="17" t="s">
        <v>341</v>
      </c>
      <c r="F394" s="88">
        <f>3029.7</f>
        <v>3029.7</v>
      </c>
      <c r="G394" s="88">
        <v>2204.9</v>
      </c>
      <c r="H394" s="74">
        <f t="shared" si="58"/>
        <v>72.776182460309613</v>
      </c>
    </row>
    <row r="395" spans="1:8" ht="38.25" outlineLevel="7" x14ac:dyDescent="0.25">
      <c r="A395" s="15" t="s">
        <v>163</v>
      </c>
      <c r="B395" s="16" t="s">
        <v>177</v>
      </c>
      <c r="C395" s="16" t="s">
        <v>641</v>
      </c>
      <c r="D395" s="15"/>
      <c r="E395" s="17" t="s">
        <v>642</v>
      </c>
      <c r="F395" s="88">
        <f>F396</f>
        <v>41.5</v>
      </c>
      <c r="G395" s="88">
        <f>G396</f>
        <v>11.6</v>
      </c>
      <c r="H395" s="74">
        <f t="shared" si="58"/>
        <v>27.951807228915658</v>
      </c>
    </row>
    <row r="396" spans="1:8" ht="25.5" outlineLevel="7" x14ac:dyDescent="0.25">
      <c r="A396" s="15" t="s">
        <v>163</v>
      </c>
      <c r="B396" s="16" t="s">
        <v>177</v>
      </c>
      <c r="C396" s="16" t="s">
        <v>641</v>
      </c>
      <c r="D396" s="15" t="s">
        <v>39</v>
      </c>
      <c r="E396" s="17" t="s">
        <v>341</v>
      </c>
      <c r="F396" s="88">
        <f>23.1+18.4</f>
        <v>41.5</v>
      </c>
      <c r="G396" s="88">
        <v>11.6</v>
      </c>
      <c r="H396" s="74">
        <f t="shared" si="58"/>
        <v>27.951807228915658</v>
      </c>
    </row>
    <row r="397" spans="1:8" outlineLevel="5" x14ac:dyDescent="0.25">
      <c r="A397" s="15" t="s">
        <v>163</v>
      </c>
      <c r="B397" s="16" t="s">
        <v>177</v>
      </c>
      <c r="C397" s="16" t="s">
        <v>183</v>
      </c>
      <c r="D397" s="15"/>
      <c r="E397" s="17" t="s">
        <v>467</v>
      </c>
      <c r="F397" s="88">
        <f>F400+F402+F398</f>
        <v>11112.2</v>
      </c>
      <c r="G397" s="88">
        <f>G400+G402+G398</f>
        <v>5694.7</v>
      </c>
      <c r="H397" s="74">
        <f t="shared" si="58"/>
        <v>51.247277766778851</v>
      </c>
    </row>
    <row r="398" spans="1:8" ht="114.75" outlineLevel="5" x14ac:dyDescent="0.25">
      <c r="A398" s="15" t="s">
        <v>163</v>
      </c>
      <c r="B398" s="16" t="s">
        <v>177</v>
      </c>
      <c r="C398" s="16" t="s">
        <v>578</v>
      </c>
      <c r="D398" s="15"/>
      <c r="E398" s="17" t="s">
        <v>608</v>
      </c>
      <c r="F398" s="88">
        <f>F399</f>
        <v>1808.7</v>
      </c>
      <c r="G398" s="88">
        <f>G399</f>
        <v>962.4</v>
      </c>
      <c r="H398" s="74">
        <f t="shared" si="58"/>
        <v>53.209487477193562</v>
      </c>
    </row>
    <row r="399" spans="1:8" ht="25.5" outlineLevel="5" x14ac:dyDescent="0.25">
      <c r="A399" s="15" t="s">
        <v>163</v>
      </c>
      <c r="B399" s="16" t="s">
        <v>177</v>
      </c>
      <c r="C399" s="16" t="s">
        <v>578</v>
      </c>
      <c r="D399" s="15">
        <v>600</v>
      </c>
      <c r="E399" s="17" t="s">
        <v>341</v>
      </c>
      <c r="F399" s="88">
        <v>1808.7</v>
      </c>
      <c r="G399" s="88">
        <v>962.4</v>
      </c>
      <c r="H399" s="74">
        <f t="shared" ref="H399:H462" si="68">G399/F399*100</f>
        <v>53.209487477193562</v>
      </c>
    </row>
    <row r="400" spans="1:8" ht="25.5" outlineLevel="6" x14ac:dyDescent="0.25">
      <c r="A400" s="15" t="s">
        <v>163</v>
      </c>
      <c r="B400" s="16" t="s">
        <v>177</v>
      </c>
      <c r="C400" s="16" t="s">
        <v>184</v>
      </c>
      <c r="D400" s="15"/>
      <c r="E400" s="17" t="s">
        <v>468</v>
      </c>
      <c r="F400" s="88">
        <f>F401</f>
        <v>4503.5</v>
      </c>
      <c r="G400" s="88">
        <f>G401</f>
        <v>2074.8000000000002</v>
      </c>
      <c r="H400" s="74">
        <f t="shared" si="68"/>
        <v>46.070833795936501</v>
      </c>
    </row>
    <row r="401" spans="1:8" ht="25.5" outlineLevel="7" x14ac:dyDescent="0.25">
      <c r="A401" s="15" t="s">
        <v>163</v>
      </c>
      <c r="B401" s="16" t="s">
        <v>177</v>
      </c>
      <c r="C401" s="16" t="s">
        <v>184</v>
      </c>
      <c r="D401" s="15" t="s">
        <v>39</v>
      </c>
      <c r="E401" s="17" t="s">
        <v>341</v>
      </c>
      <c r="F401" s="88">
        <f>4300+94.1+109.4</f>
        <v>4503.5</v>
      </c>
      <c r="G401" s="88">
        <v>2074.8000000000002</v>
      </c>
      <c r="H401" s="74">
        <f t="shared" si="68"/>
        <v>46.070833795936501</v>
      </c>
    </row>
    <row r="402" spans="1:8" ht="25.5" outlineLevel="6" x14ac:dyDescent="0.25">
      <c r="A402" s="15" t="s">
        <v>163</v>
      </c>
      <c r="B402" s="16" t="s">
        <v>177</v>
      </c>
      <c r="C402" s="16" t="s">
        <v>185</v>
      </c>
      <c r="D402" s="15"/>
      <c r="E402" s="17" t="s">
        <v>469</v>
      </c>
      <c r="F402" s="88">
        <f>F403</f>
        <v>4800</v>
      </c>
      <c r="G402" s="88">
        <f>G403</f>
        <v>2657.5</v>
      </c>
      <c r="H402" s="74">
        <f t="shared" si="68"/>
        <v>55.364583333333329</v>
      </c>
    </row>
    <row r="403" spans="1:8" ht="25.5" outlineLevel="7" x14ac:dyDescent="0.25">
      <c r="A403" s="15" t="s">
        <v>163</v>
      </c>
      <c r="B403" s="16" t="s">
        <v>177</v>
      </c>
      <c r="C403" s="16" t="s">
        <v>185</v>
      </c>
      <c r="D403" s="15" t="s">
        <v>39</v>
      </c>
      <c r="E403" s="17" t="s">
        <v>341</v>
      </c>
      <c r="F403" s="88">
        <v>4800</v>
      </c>
      <c r="G403" s="88">
        <v>2657.5</v>
      </c>
      <c r="H403" s="74">
        <f t="shared" si="68"/>
        <v>55.364583333333329</v>
      </c>
    </row>
    <row r="404" spans="1:8" ht="25.5" outlineLevel="7" x14ac:dyDescent="0.25">
      <c r="A404" s="15" t="s">
        <v>163</v>
      </c>
      <c r="B404" s="16" t="s">
        <v>177</v>
      </c>
      <c r="C404" s="16" t="s">
        <v>655</v>
      </c>
      <c r="D404" s="15"/>
      <c r="E404" s="17" t="s">
        <v>656</v>
      </c>
      <c r="F404" s="88">
        <f t="shared" ref="F404:G405" si="69">F405</f>
        <v>41</v>
      </c>
      <c r="G404" s="88">
        <f t="shared" si="69"/>
        <v>40.5</v>
      </c>
      <c r="H404" s="74">
        <f t="shared" si="68"/>
        <v>98.780487804878049</v>
      </c>
    </row>
    <row r="405" spans="1:8" ht="51" outlineLevel="7" x14ac:dyDescent="0.25">
      <c r="A405" s="15" t="s">
        <v>163</v>
      </c>
      <c r="B405" s="16" t="s">
        <v>177</v>
      </c>
      <c r="C405" s="16" t="s">
        <v>654</v>
      </c>
      <c r="D405" s="15"/>
      <c r="E405" s="17" t="s">
        <v>657</v>
      </c>
      <c r="F405" s="88">
        <f t="shared" si="69"/>
        <v>41</v>
      </c>
      <c r="G405" s="88">
        <f t="shared" si="69"/>
        <v>40.5</v>
      </c>
      <c r="H405" s="74">
        <f t="shared" si="68"/>
        <v>98.780487804878049</v>
      </c>
    </row>
    <row r="406" spans="1:8" ht="25.5" outlineLevel="7" x14ac:dyDescent="0.25">
      <c r="A406" s="15" t="s">
        <v>163</v>
      </c>
      <c r="B406" s="16" t="s">
        <v>177</v>
      </c>
      <c r="C406" s="16" t="s">
        <v>654</v>
      </c>
      <c r="D406" s="15">
        <v>600</v>
      </c>
      <c r="E406" s="17" t="s">
        <v>341</v>
      </c>
      <c r="F406" s="88">
        <f>4.5+36.5</f>
        <v>41</v>
      </c>
      <c r="G406" s="88">
        <v>40.5</v>
      </c>
      <c r="H406" s="74">
        <f t="shared" si="68"/>
        <v>98.780487804878049</v>
      </c>
    </row>
    <row r="407" spans="1:8" ht="51" outlineLevel="3" x14ac:dyDescent="0.25">
      <c r="A407" s="15" t="s">
        <v>163</v>
      </c>
      <c r="B407" s="16" t="s">
        <v>177</v>
      </c>
      <c r="C407" s="16" t="s">
        <v>44</v>
      </c>
      <c r="D407" s="15"/>
      <c r="E407" s="17" t="s">
        <v>278</v>
      </c>
      <c r="F407" s="88">
        <f>F408+F412</f>
        <v>200</v>
      </c>
      <c r="G407" s="88">
        <f>G408+G412</f>
        <v>93</v>
      </c>
      <c r="H407" s="74">
        <f t="shared" si="68"/>
        <v>46.5</v>
      </c>
    </row>
    <row r="408" spans="1:8" ht="25.5" outlineLevel="4" x14ac:dyDescent="0.25">
      <c r="A408" s="15" t="s">
        <v>163</v>
      </c>
      <c r="B408" s="16" t="s">
        <v>177</v>
      </c>
      <c r="C408" s="16" t="s">
        <v>186</v>
      </c>
      <c r="D408" s="15"/>
      <c r="E408" s="17" t="s">
        <v>470</v>
      </c>
      <c r="F408" s="88">
        <f>F409</f>
        <v>150</v>
      </c>
      <c r="G408" s="88">
        <f t="shared" ref="G408:G410" si="70">G409</f>
        <v>93</v>
      </c>
      <c r="H408" s="74">
        <f t="shared" si="68"/>
        <v>62</v>
      </c>
    </row>
    <row r="409" spans="1:8" ht="51" outlineLevel="5" x14ac:dyDescent="0.25">
      <c r="A409" s="15" t="s">
        <v>163</v>
      </c>
      <c r="B409" s="16" t="s">
        <v>177</v>
      </c>
      <c r="C409" s="16" t="s">
        <v>187</v>
      </c>
      <c r="D409" s="15"/>
      <c r="E409" s="17" t="s">
        <v>471</v>
      </c>
      <c r="F409" s="88">
        <f>F410</f>
        <v>150</v>
      </c>
      <c r="G409" s="88">
        <f t="shared" si="70"/>
        <v>93</v>
      </c>
      <c r="H409" s="74">
        <f t="shared" si="68"/>
        <v>62</v>
      </c>
    </row>
    <row r="410" spans="1:8" ht="25.5" outlineLevel="6" x14ac:dyDescent="0.25">
      <c r="A410" s="15" t="s">
        <v>163</v>
      </c>
      <c r="B410" s="16" t="s">
        <v>177</v>
      </c>
      <c r="C410" s="16" t="s">
        <v>188</v>
      </c>
      <c r="D410" s="15"/>
      <c r="E410" s="17" t="s">
        <v>472</v>
      </c>
      <c r="F410" s="88">
        <f>F411</f>
        <v>150</v>
      </c>
      <c r="G410" s="88">
        <f t="shared" si="70"/>
        <v>93</v>
      </c>
      <c r="H410" s="74">
        <f t="shared" si="68"/>
        <v>62</v>
      </c>
    </row>
    <row r="411" spans="1:8" ht="25.5" outlineLevel="7" x14ac:dyDescent="0.25">
      <c r="A411" s="15" t="s">
        <v>163</v>
      </c>
      <c r="B411" s="16" t="s">
        <v>177</v>
      </c>
      <c r="C411" s="16" t="s">
        <v>188</v>
      </c>
      <c r="D411" s="15" t="s">
        <v>39</v>
      </c>
      <c r="E411" s="17" t="s">
        <v>341</v>
      </c>
      <c r="F411" s="88">
        <v>150</v>
      </c>
      <c r="G411" s="88">
        <v>93</v>
      </c>
      <c r="H411" s="74">
        <f t="shared" si="68"/>
        <v>62</v>
      </c>
    </row>
    <row r="412" spans="1:8" ht="51" outlineLevel="4" x14ac:dyDescent="0.25">
      <c r="A412" s="15" t="s">
        <v>163</v>
      </c>
      <c r="B412" s="16" t="s">
        <v>177</v>
      </c>
      <c r="C412" s="16" t="s">
        <v>189</v>
      </c>
      <c r="D412" s="15"/>
      <c r="E412" s="17" t="s">
        <v>473</v>
      </c>
      <c r="F412" s="88">
        <f>F413</f>
        <v>50</v>
      </c>
      <c r="G412" s="88">
        <f t="shared" ref="G412:G414" si="71">G413</f>
        <v>0</v>
      </c>
      <c r="H412" s="74">
        <f t="shared" si="68"/>
        <v>0</v>
      </c>
    </row>
    <row r="413" spans="1:8" ht="25.5" outlineLevel="5" x14ac:dyDescent="0.25">
      <c r="A413" s="15" t="s">
        <v>163</v>
      </c>
      <c r="B413" s="16" t="s">
        <v>177</v>
      </c>
      <c r="C413" s="16" t="s">
        <v>190</v>
      </c>
      <c r="D413" s="15"/>
      <c r="E413" s="17" t="s">
        <v>474</v>
      </c>
      <c r="F413" s="88">
        <f>F414</f>
        <v>50</v>
      </c>
      <c r="G413" s="88">
        <f>G414</f>
        <v>0</v>
      </c>
      <c r="H413" s="74">
        <f t="shared" si="68"/>
        <v>0</v>
      </c>
    </row>
    <row r="414" spans="1:8" ht="25.5" outlineLevel="6" x14ac:dyDescent="0.25">
      <c r="A414" s="15" t="s">
        <v>163</v>
      </c>
      <c r="B414" s="16" t="s">
        <v>177</v>
      </c>
      <c r="C414" s="16" t="s">
        <v>191</v>
      </c>
      <c r="D414" s="15"/>
      <c r="E414" s="17" t="s">
        <v>475</v>
      </c>
      <c r="F414" s="88">
        <f>F415</f>
        <v>50</v>
      </c>
      <c r="G414" s="88">
        <f t="shared" si="71"/>
        <v>0</v>
      </c>
      <c r="H414" s="74">
        <f t="shared" si="68"/>
        <v>0</v>
      </c>
    </row>
    <row r="415" spans="1:8" ht="25.5" outlineLevel="7" x14ac:dyDescent="0.25">
      <c r="A415" s="15" t="s">
        <v>163</v>
      </c>
      <c r="B415" s="16" t="s">
        <v>177</v>
      </c>
      <c r="C415" s="16" t="s">
        <v>191</v>
      </c>
      <c r="D415" s="15" t="s">
        <v>39</v>
      </c>
      <c r="E415" s="17" t="s">
        <v>341</v>
      </c>
      <c r="F415" s="88">
        <v>50</v>
      </c>
      <c r="G415" s="88">
        <v>0</v>
      </c>
      <c r="H415" s="74">
        <f t="shared" si="68"/>
        <v>0</v>
      </c>
    </row>
    <row r="416" spans="1:8" outlineLevel="2" x14ac:dyDescent="0.25">
      <c r="A416" s="15" t="s">
        <v>163</v>
      </c>
      <c r="B416" s="16" t="s">
        <v>192</v>
      </c>
      <c r="C416" s="16"/>
      <c r="D416" s="15"/>
      <c r="E416" s="17" t="s">
        <v>302</v>
      </c>
      <c r="F416" s="88">
        <f>F417+F428</f>
        <v>18964.900000000001</v>
      </c>
      <c r="G416" s="88">
        <f t="shared" ref="G416" si="72">G417+G428</f>
        <v>9962.6</v>
      </c>
      <c r="H416" s="74">
        <f t="shared" si="68"/>
        <v>52.53178239800895</v>
      </c>
    </row>
    <row r="417" spans="1:8" ht="38.25" outlineLevel="3" x14ac:dyDescent="0.25">
      <c r="A417" s="15" t="s">
        <v>163</v>
      </c>
      <c r="B417" s="16" t="s">
        <v>192</v>
      </c>
      <c r="C417" s="16" t="s">
        <v>170</v>
      </c>
      <c r="D417" s="15"/>
      <c r="E417" s="17" t="s">
        <v>300</v>
      </c>
      <c r="F417" s="88">
        <f>F418</f>
        <v>18924.900000000001</v>
      </c>
      <c r="G417" s="88">
        <f t="shared" ref="G417:G418" si="73">G418</f>
        <v>9962.6</v>
      </c>
      <c r="H417" s="74">
        <f t="shared" si="68"/>
        <v>52.642814493075264</v>
      </c>
    </row>
    <row r="418" spans="1:8" ht="25.5" outlineLevel="4" x14ac:dyDescent="0.25">
      <c r="A418" s="15" t="s">
        <v>163</v>
      </c>
      <c r="B418" s="16" t="s">
        <v>192</v>
      </c>
      <c r="C418" s="16" t="s">
        <v>193</v>
      </c>
      <c r="D418" s="15"/>
      <c r="E418" s="17" t="s">
        <v>476</v>
      </c>
      <c r="F418" s="88">
        <f>F419</f>
        <v>18924.900000000001</v>
      </c>
      <c r="G418" s="88">
        <f t="shared" si="73"/>
        <v>9962.6</v>
      </c>
      <c r="H418" s="74">
        <f t="shared" si="68"/>
        <v>52.642814493075264</v>
      </c>
    </row>
    <row r="419" spans="1:8" ht="25.5" outlineLevel="5" x14ac:dyDescent="0.25">
      <c r="A419" s="15" t="s">
        <v>163</v>
      </c>
      <c r="B419" s="16" t="s">
        <v>192</v>
      </c>
      <c r="C419" s="16" t="s">
        <v>194</v>
      </c>
      <c r="D419" s="15"/>
      <c r="E419" s="17" t="s">
        <v>477</v>
      </c>
      <c r="F419" s="88">
        <f>F424+F420+F422+F426</f>
        <v>18924.900000000001</v>
      </c>
      <c r="G419" s="88">
        <f>G424+G420+G426</f>
        <v>9962.6</v>
      </c>
      <c r="H419" s="74">
        <f t="shared" si="68"/>
        <v>52.642814493075264</v>
      </c>
    </row>
    <row r="420" spans="1:8" ht="51" outlineLevel="5" x14ac:dyDescent="0.25">
      <c r="A420" s="15" t="s">
        <v>163</v>
      </c>
      <c r="B420" s="15" t="s">
        <v>192</v>
      </c>
      <c r="C420" s="16" t="s">
        <v>583</v>
      </c>
      <c r="D420" s="16"/>
      <c r="E420" s="17" t="s">
        <v>584</v>
      </c>
      <c r="F420" s="88">
        <f>F421</f>
        <v>3081.3</v>
      </c>
      <c r="G420" s="88">
        <f>G421</f>
        <v>2311</v>
      </c>
      <c r="H420" s="74">
        <f t="shared" si="68"/>
        <v>75.000811345860512</v>
      </c>
    </row>
    <row r="421" spans="1:8" ht="25.5" outlineLevel="5" x14ac:dyDescent="0.25">
      <c r="A421" s="15" t="s">
        <v>163</v>
      </c>
      <c r="B421" s="15" t="s">
        <v>192</v>
      </c>
      <c r="C421" s="16" t="s">
        <v>583</v>
      </c>
      <c r="D421" s="16" t="s">
        <v>39</v>
      </c>
      <c r="E421" s="17" t="s">
        <v>341</v>
      </c>
      <c r="F421" s="88">
        <v>3081.3</v>
      </c>
      <c r="G421" s="88">
        <v>2311</v>
      </c>
      <c r="H421" s="74">
        <f t="shared" si="68"/>
        <v>75.000811345860512</v>
      </c>
    </row>
    <row r="422" spans="1:8" ht="38.25" outlineLevel="5" x14ac:dyDescent="0.25">
      <c r="A422" s="15" t="s">
        <v>163</v>
      </c>
      <c r="B422" s="15" t="s">
        <v>192</v>
      </c>
      <c r="C422" s="16" t="s">
        <v>740</v>
      </c>
      <c r="D422" s="16"/>
      <c r="E422" s="17" t="s">
        <v>739</v>
      </c>
      <c r="F422" s="88">
        <f>F423</f>
        <v>150</v>
      </c>
      <c r="G422" s="88">
        <f>G423</f>
        <v>0</v>
      </c>
      <c r="H422" s="74">
        <f t="shared" si="68"/>
        <v>0</v>
      </c>
    </row>
    <row r="423" spans="1:8" ht="25.5" outlineLevel="5" x14ac:dyDescent="0.25">
      <c r="A423" s="15" t="s">
        <v>163</v>
      </c>
      <c r="B423" s="15" t="s">
        <v>192</v>
      </c>
      <c r="C423" s="16" t="s">
        <v>740</v>
      </c>
      <c r="D423" s="16" t="s">
        <v>39</v>
      </c>
      <c r="E423" s="17" t="s">
        <v>341</v>
      </c>
      <c r="F423" s="88">
        <v>150</v>
      </c>
      <c r="G423" s="88">
        <v>0</v>
      </c>
      <c r="H423" s="74">
        <f t="shared" si="68"/>
        <v>0</v>
      </c>
    </row>
    <row r="424" spans="1:8" ht="38.25" outlineLevel="6" x14ac:dyDescent="0.25">
      <c r="A424" s="15" t="s">
        <v>163</v>
      </c>
      <c r="B424" s="16" t="s">
        <v>192</v>
      </c>
      <c r="C424" s="16" t="s">
        <v>195</v>
      </c>
      <c r="D424" s="15"/>
      <c r="E424" s="17" t="s">
        <v>609</v>
      </c>
      <c r="F424" s="88">
        <f>F425</f>
        <v>15662.400000000001</v>
      </c>
      <c r="G424" s="88">
        <f>G425</f>
        <v>7620.4</v>
      </c>
      <c r="H424" s="74">
        <f t="shared" si="68"/>
        <v>48.65410154254775</v>
      </c>
    </row>
    <row r="425" spans="1:8" ht="25.5" outlineLevel="7" x14ac:dyDescent="0.25">
      <c r="A425" s="15" t="s">
        <v>163</v>
      </c>
      <c r="B425" s="16" t="s">
        <v>192</v>
      </c>
      <c r="C425" s="16" t="s">
        <v>195</v>
      </c>
      <c r="D425" s="15" t="s">
        <v>39</v>
      </c>
      <c r="E425" s="17" t="s">
        <v>341</v>
      </c>
      <c r="F425" s="88">
        <f>15150+55.7+456.7</f>
        <v>15662.400000000001</v>
      </c>
      <c r="G425" s="88">
        <v>7620.4</v>
      </c>
      <c r="H425" s="74">
        <f t="shared" si="68"/>
        <v>48.65410154254775</v>
      </c>
    </row>
    <row r="426" spans="1:8" ht="38.25" outlineLevel="7" x14ac:dyDescent="0.25">
      <c r="A426" s="15" t="s">
        <v>163</v>
      </c>
      <c r="B426" s="16" t="s">
        <v>192</v>
      </c>
      <c r="C426" s="16" t="s">
        <v>594</v>
      </c>
      <c r="D426" s="15"/>
      <c r="E426" s="17" t="s">
        <v>593</v>
      </c>
      <c r="F426" s="88">
        <f>F427</f>
        <v>31.2</v>
      </c>
      <c r="G426" s="88">
        <f>G427</f>
        <v>31.2</v>
      </c>
      <c r="H426" s="74">
        <f t="shared" si="68"/>
        <v>100</v>
      </c>
    </row>
    <row r="427" spans="1:8" ht="25.5" outlineLevel="7" x14ac:dyDescent="0.25">
      <c r="A427" s="15" t="s">
        <v>163</v>
      </c>
      <c r="B427" s="16" t="s">
        <v>192</v>
      </c>
      <c r="C427" s="16" t="s">
        <v>594</v>
      </c>
      <c r="D427" s="15" t="s">
        <v>39</v>
      </c>
      <c r="E427" s="17" t="s">
        <v>341</v>
      </c>
      <c r="F427" s="88">
        <v>31.2</v>
      </c>
      <c r="G427" s="88">
        <v>31.2</v>
      </c>
      <c r="H427" s="74">
        <f t="shared" si="68"/>
        <v>100</v>
      </c>
    </row>
    <row r="428" spans="1:8" ht="51" outlineLevel="3" x14ac:dyDescent="0.25">
      <c r="A428" s="15" t="s">
        <v>163</v>
      </c>
      <c r="B428" s="16" t="s">
        <v>192</v>
      </c>
      <c r="C428" s="16" t="s">
        <v>154</v>
      </c>
      <c r="D428" s="15"/>
      <c r="E428" s="17" t="s">
        <v>297</v>
      </c>
      <c r="F428" s="88">
        <f t="shared" ref="F428:G431" si="74">F429</f>
        <v>40</v>
      </c>
      <c r="G428" s="88">
        <f t="shared" si="74"/>
        <v>0</v>
      </c>
      <c r="H428" s="74">
        <f t="shared" si="68"/>
        <v>0</v>
      </c>
    </row>
    <row r="429" spans="1:8" ht="25.5" outlineLevel="4" x14ac:dyDescent="0.25">
      <c r="A429" s="15" t="s">
        <v>163</v>
      </c>
      <c r="B429" s="16" t="s">
        <v>192</v>
      </c>
      <c r="C429" s="16" t="s">
        <v>165</v>
      </c>
      <c r="D429" s="15"/>
      <c r="E429" s="17" t="s">
        <v>452</v>
      </c>
      <c r="F429" s="88">
        <f t="shared" si="74"/>
        <v>40</v>
      </c>
      <c r="G429" s="88">
        <f t="shared" si="74"/>
        <v>0</v>
      </c>
      <c r="H429" s="74">
        <f t="shared" si="68"/>
        <v>0</v>
      </c>
    </row>
    <row r="430" spans="1:8" ht="38.25" outlineLevel="5" x14ac:dyDescent="0.25">
      <c r="A430" s="15" t="s">
        <v>163</v>
      </c>
      <c r="B430" s="16" t="s">
        <v>192</v>
      </c>
      <c r="C430" s="16" t="s">
        <v>166</v>
      </c>
      <c r="D430" s="15"/>
      <c r="E430" s="17" t="s">
        <v>453</v>
      </c>
      <c r="F430" s="88">
        <f t="shared" si="74"/>
        <v>40</v>
      </c>
      <c r="G430" s="88">
        <f t="shared" si="74"/>
        <v>0</v>
      </c>
      <c r="H430" s="74">
        <f t="shared" si="68"/>
        <v>0</v>
      </c>
    </row>
    <row r="431" spans="1:8" ht="25.5" outlineLevel="6" x14ac:dyDescent="0.25">
      <c r="A431" s="15" t="s">
        <v>163</v>
      </c>
      <c r="B431" s="16" t="s">
        <v>192</v>
      </c>
      <c r="C431" s="16" t="s">
        <v>167</v>
      </c>
      <c r="D431" s="15"/>
      <c r="E431" s="17" t="s">
        <v>454</v>
      </c>
      <c r="F431" s="88">
        <f t="shared" si="74"/>
        <v>40</v>
      </c>
      <c r="G431" s="88">
        <f t="shared" si="74"/>
        <v>0</v>
      </c>
      <c r="H431" s="74">
        <f t="shared" si="68"/>
        <v>0</v>
      </c>
    </row>
    <row r="432" spans="1:8" ht="25.5" outlineLevel="7" x14ac:dyDescent="0.25">
      <c r="A432" s="15" t="s">
        <v>163</v>
      </c>
      <c r="B432" s="16" t="s">
        <v>192</v>
      </c>
      <c r="C432" s="16" t="s">
        <v>167</v>
      </c>
      <c r="D432" s="15" t="s">
        <v>39</v>
      </c>
      <c r="E432" s="17" t="s">
        <v>341</v>
      </c>
      <c r="F432" s="88">
        <v>40</v>
      </c>
      <c r="G432" s="88">
        <v>0</v>
      </c>
      <c r="H432" s="74">
        <f t="shared" si="68"/>
        <v>0</v>
      </c>
    </row>
    <row r="433" spans="1:8" ht="25.5" outlineLevel="2" x14ac:dyDescent="0.25">
      <c r="A433" s="15" t="s">
        <v>163</v>
      </c>
      <c r="B433" s="16" t="s">
        <v>196</v>
      </c>
      <c r="C433" s="16"/>
      <c r="D433" s="15"/>
      <c r="E433" s="17" t="s">
        <v>303</v>
      </c>
      <c r="F433" s="88">
        <f>F434</f>
        <v>100</v>
      </c>
      <c r="G433" s="88">
        <f t="shared" ref="G433:G437" si="75">G434</f>
        <v>0</v>
      </c>
      <c r="H433" s="74">
        <f t="shared" si="68"/>
        <v>0</v>
      </c>
    </row>
    <row r="434" spans="1:8" ht="38.25" outlineLevel="3" x14ac:dyDescent="0.25">
      <c r="A434" s="15" t="s">
        <v>163</v>
      </c>
      <c r="B434" s="16" t="s">
        <v>196</v>
      </c>
      <c r="C434" s="16" t="s">
        <v>170</v>
      </c>
      <c r="D434" s="15"/>
      <c r="E434" s="17" t="s">
        <v>300</v>
      </c>
      <c r="F434" s="88">
        <f>F435+F439</f>
        <v>100</v>
      </c>
      <c r="G434" s="88">
        <f>G435+G439</f>
        <v>0</v>
      </c>
      <c r="H434" s="74">
        <f t="shared" si="68"/>
        <v>0</v>
      </c>
    </row>
    <row r="435" spans="1:8" ht="25.5" outlineLevel="4" x14ac:dyDescent="0.25">
      <c r="A435" s="15" t="s">
        <v>163</v>
      </c>
      <c r="B435" s="16" t="s">
        <v>196</v>
      </c>
      <c r="C435" s="16" t="s">
        <v>171</v>
      </c>
      <c r="D435" s="15"/>
      <c r="E435" s="17" t="s">
        <v>455</v>
      </c>
      <c r="F435" s="88">
        <f>F436</f>
        <v>50</v>
      </c>
      <c r="G435" s="88">
        <f t="shared" si="75"/>
        <v>0</v>
      </c>
      <c r="H435" s="74">
        <f t="shared" si="68"/>
        <v>0</v>
      </c>
    </row>
    <row r="436" spans="1:8" ht="25.5" outlineLevel="5" x14ac:dyDescent="0.25">
      <c r="A436" s="15" t="s">
        <v>163</v>
      </c>
      <c r="B436" s="16" t="s">
        <v>196</v>
      </c>
      <c r="C436" s="16" t="s">
        <v>197</v>
      </c>
      <c r="D436" s="15"/>
      <c r="E436" s="17" t="s">
        <v>479</v>
      </c>
      <c r="F436" s="88">
        <f>F437</f>
        <v>50</v>
      </c>
      <c r="G436" s="88">
        <f t="shared" si="75"/>
        <v>0</v>
      </c>
      <c r="H436" s="74">
        <f t="shared" si="68"/>
        <v>0</v>
      </c>
    </row>
    <row r="437" spans="1:8" ht="25.5" outlineLevel="6" x14ac:dyDescent="0.25">
      <c r="A437" s="15" t="s">
        <v>163</v>
      </c>
      <c r="B437" s="16" t="s">
        <v>196</v>
      </c>
      <c r="C437" s="16" t="s">
        <v>198</v>
      </c>
      <c r="D437" s="15"/>
      <c r="E437" s="17" t="s">
        <v>480</v>
      </c>
      <c r="F437" s="88">
        <f>F438</f>
        <v>50</v>
      </c>
      <c r="G437" s="88">
        <f t="shared" si="75"/>
        <v>0</v>
      </c>
      <c r="H437" s="74">
        <f t="shared" si="68"/>
        <v>0</v>
      </c>
    </row>
    <row r="438" spans="1:8" ht="25.5" outlineLevel="7" x14ac:dyDescent="0.25">
      <c r="A438" s="15" t="s">
        <v>163</v>
      </c>
      <c r="B438" s="16" t="s">
        <v>196</v>
      </c>
      <c r="C438" s="16" t="s">
        <v>198</v>
      </c>
      <c r="D438" s="15" t="s">
        <v>39</v>
      </c>
      <c r="E438" s="17" t="s">
        <v>341</v>
      </c>
      <c r="F438" s="88">
        <v>50</v>
      </c>
      <c r="G438" s="88">
        <v>0</v>
      </c>
      <c r="H438" s="74">
        <f t="shared" si="68"/>
        <v>0</v>
      </c>
    </row>
    <row r="439" spans="1:8" ht="25.5" outlineLevel="4" x14ac:dyDescent="0.25">
      <c r="A439" s="15" t="s">
        <v>163</v>
      </c>
      <c r="B439" s="16" t="s">
        <v>196</v>
      </c>
      <c r="C439" s="16" t="s">
        <v>178</v>
      </c>
      <c r="D439" s="15"/>
      <c r="E439" s="17" t="s">
        <v>461</v>
      </c>
      <c r="F439" s="88">
        <f>F440</f>
        <v>50</v>
      </c>
      <c r="G439" s="88">
        <f t="shared" ref="G439:G441" si="76">G440</f>
        <v>0</v>
      </c>
      <c r="H439" s="74">
        <f t="shared" si="68"/>
        <v>0</v>
      </c>
    </row>
    <row r="440" spans="1:8" ht="38.25" outlineLevel="5" x14ac:dyDescent="0.25">
      <c r="A440" s="15" t="s">
        <v>163</v>
      </c>
      <c r="B440" s="16" t="s">
        <v>196</v>
      </c>
      <c r="C440" s="16" t="s">
        <v>179</v>
      </c>
      <c r="D440" s="15"/>
      <c r="E440" s="17" t="s">
        <v>462</v>
      </c>
      <c r="F440" s="88">
        <f>F441</f>
        <v>50</v>
      </c>
      <c r="G440" s="88">
        <f t="shared" si="76"/>
        <v>0</v>
      </c>
      <c r="H440" s="74">
        <f t="shared" si="68"/>
        <v>0</v>
      </c>
    </row>
    <row r="441" spans="1:8" outlineLevel="6" x14ac:dyDescent="0.25">
      <c r="A441" s="15" t="s">
        <v>163</v>
      </c>
      <c r="B441" s="16" t="s">
        <v>196</v>
      </c>
      <c r="C441" s="16" t="s">
        <v>199</v>
      </c>
      <c r="D441" s="15"/>
      <c r="E441" s="17" t="s">
        <v>481</v>
      </c>
      <c r="F441" s="88">
        <f>F442</f>
        <v>50</v>
      </c>
      <c r="G441" s="88">
        <f t="shared" si="76"/>
        <v>0</v>
      </c>
      <c r="H441" s="74">
        <f t="shared" si="68"/>
        <v>0</v>
      </c>
    </row>
    <row r="442" spans="1:8" ht="25.5" outlineLevel="7" x14ac:dyDescent="0.25">
      <c r="A442" s="15" t="s">
        <v>163</v>
      </c>
      <c r="B442" s="16" t="s">
        <v>196</v>
      </c>
      <c r="C442" s="16" t="s">
        <v>199</v>
      </c>
      <c r="D442" s="15" t="s">
        <v>39</v>
      </c>
      <c r="E442" s="17" t="s">
        <v>341</v>
      </c>
      <c r="F442" s="88">
        <v>50</v>
      </c>
      <c r="G442" s="88">
        <v>0</v>
      </c>
      <c r="H442" s="74">
        <f t="shared" si="68"/>
        <v>0</v>
      </c>
    </row>
    <row r="443" spans="1:8" outlineLevel="2" x14ac:dyDescent="0.25">
      <c r="A443" s="15" t="s">
        <v>163</v>
      </c>
      <c r="B443" s="16" t="s">
        <v>200</v>
      </c>
      <c r="C443" s="16"/>
      <c r="D443" s="15"/>
      <c r="E443" s="17" t="s">
        <v>304</v>
      </c>
      <c r="F443" s="88">
        <f t="shared" ref="F443:G444" si="77">F444</f>
        <v>5757.7</v>
      </c>
      <c r="G443" s="88">
        <f t="shared" si="77"/>
        <v>3531.8</v>
      </c>
      <c r="H443" s="74">
        <f t="shared" si="68"/>
        <v>61.340465811000925</v>
      </c>
    </row>
    <row r="444" spans="1:8" ht="38.25" outlineLevel="3" x14ac:dyDescent="0.25">
      <c r="A444" s="15" t="s">
        <v>163</v>
      </c>
      <c r="B444" s="16" t="s">
        <v>200</v>
      </c>
      <c r="C444" s="16" t="s">
        <v>170</v>
      </c>
      <c r="D444" s="15"/>
      <c r="E444" s="17" t="s">
        <v>300</v>
      </c>
      <c r="F444" s="88">
        <f t="shared" si="77"/>
        <v>5757.7</v>
      </c>
      <c r="G444" s="88">
        <f t="shared" si="77"/>
        <v>3531.8</v>
      </c>
      <c r="H444" s="74">
        <f t="shared" si="68"/>
        <v>61.340465811000925</v>
      </c>
    </row>
    <row r="445" spans="1:8" ht="25.5" outlineLevel="4" x14ac:dyDescent="0.25">
      <c r="A445" s="15" t="s">
        <v>163</v>
      </c>
      <c r="B445" s="16" t="s">
        <v>200</v>
      </c>
      <c r="C445" s="16" t="s">
        <v>201</v>
      </c>
      <c r="D445" s="15"/>
      <c r="E445" s="17" t="s">
        <v>482</v>
      </c>
      <c r="F445" s="88">
        <f>F446+F451</f>
        <v>5757.7</v>
      </c>
      <c r="G445" s="88">
        <f>G446+G451</f>
        <v>3531.8</v>
      </c>
      <c r="H445" s="74">
        <f t="shared" si="68"/>
        <v>61.340465811000925</v>
      </c>
    </row>
    <row r="446" spans="1:8" ht="25.5" outlineLevel="5" x14ac:dyDescent="0.25">
      <c r="A446" s="15" t="s">
        <v>163</v>
      </c>
      <c r="B446" s="16" t="s">
        <v>200</v>
      </c>
      <c r="C446" s="16" t="s">
        <v>202</v>
      </c>
      <c r="D446" s="15"/>
      <c r="E446" s="17" t="s">
        <v>483</v>
      </c>
      <c r="F446" s="88">
        <f>F447+F449</f>
        <v>4073</v>
      </c>
      <c r="G446" s="88">
        <f t="shared" ref="G446" si="78">G447+G449</f>
        <v>2087.1</v>
      </c>
      <c r="H446" s="74">
        <f t="shared" si="68"/>
        <v>51.242327522710532</v>
      </c>
    </row>
    <row r="447" spans="1:8" ht="38.25" outlineLevel="6" x14ac:dyDescent="0.25">
      <c r="A447" s="15" t="s">
        <v>163</v>
      </c>
      <c r="B447" s="16" t="s">
        <v>200</v>
      </c>
      <c r="C447" s="16" t="s">
        <v>203</v>
      </c>
      <c r="D447" s="15"/>
      <c r="E447" s="17" t="s">
        <v>484</v>
      </c>
      <c r="F447" s="88">
        <f t="shared" ref="F447:G447" si="79">F448</f>
        <v>4073</v>
      </c>
      <c r="G447" s="88">
        <f t="shared" si="79"/>
        <v>2087.1</v>
      </c>
      <c r="H447" s="74">
        <f t="shared" si="68"/>
        <v>51.242327522710532</v>
      </c>
    </row>
    <row r="448" spans="1:8" ht="25.5" outlineLevel="7" x14ac:dyDescent="0.25">
      <c r="A448" s="15" t="s">
        <v>163</v>
      </c>
      <c r="B448" s="16" t="s">
        <v>200</v>
      </c>
      <c r="C448" s="16" t="s">
        <v>203</v>
      </c>
      <c r="D448" s="15" t="s">
        <v>39</v>
      </c>
      <c r="E448" s="17" t="s">
        <v>341</v>
      </c>
      <c r="F448" s="88">
        <f>3700+373</f>
        <v>4073</v>
      </c>
      <c r="G448" s="88">
        <v>2087.1</v>
      </c>
      <c r="H448" s="74">
        <f t="shared" si="68"/>
        <v>51.242327522710532</v>
      </c>
    </row>
    <row r="449" spans="1:8" ht="38.25" hidden="1" outlineLevel="7" x14ac:dyDescent="0.25">
      <c r="A449" s="15" t="s">
        <v>163</v>
      </c>
      <c r="B449" s="16" t="s">
        <v>200</v>
      </c>
      <c r="C449" s="16" t="s">
        <v>723</v>
      </c>
      <c r="D449" s="15"/>
      <c r="E449" s="17" t="s">
        <v>724</v>
      </c>
      <c r="F449" s="88">
        <f>F450</f>
        <v>0</v>
      </c>
      <c r="G449" s="88">
        <f t="shared" ref="G449" si="80">G450</f>
        <v>0</v>
      </c>
      <c r="H449" s="74" t="e">
        <f t="shared" si="68"/>
        <v>#DIV/0!</v>
      </c>
    </row>
    <row r="450" spans="1:8" ht="25.5" hidden="1" outlineLevel="7" x14ac:dyDescent="0.25">
      <c r="A450" s="15" t="s">
        <v>163</v>
      </c>
      <c r="B450" s="16" t="s">
        <v>200</v>
      </c>
      <c r="C450" s="16" t="s">
        <v>723</v>
      </c>
      <c r="D450" s="15" t="s">
        <v>39</v>
      </c>
      <c r="E450" s="17" t="s">
        <v>341</v>
      </c>
      <c r="F450" s="88">
        <v>0</v>
      </c>
      <c r="G450" s="88"/>
      <c r="H450" s="74" t="e">
        <f t="shared" si="68"/>
        <v>#DIV/0!</v>
      </c>
    </row>
    <row r="451" spans="1:8" outlineLevel="7" x14ac:dyDescent="0.25">
      <c r="A451" s="15" t="s">
        <v>163</v>
      </c>
      <c r="B451" s="16" t="s">
        <v>200</v>
      </c>
      <c r="C451" s="16" t="s">
        <v>580</v>
      </c>
      <c r="D451" s="16"/>
      <c r="E451" s="17" t="s">
        <v>581</v>
      </c>
      <c r="F451" s="88">
        <f>F454+F452</f>
        <v>1684.7</v>
      </c>
      <c r="G451" s="88">
        <f>G454+G452</f>
        <v>1444.7</v>
      </c>
      <c r="H451" s="74">
        <f t="shared" si="68"/>
        <v>85.754140203003502</v>
      </c>
    </row>
    <row r="452" spans="1:8" ht="25.5" outlineLevel="7" x14ac:dyDescent="0.25">
      <c r="A452" s="15" t="s">
        <v>163</v>
      </c>
      <c r="B452" s="16" t="s">
        <v>200</v>
      </c>
      <c r="C452" s="16" t="s">
        <v>596</v>
      </c>
      <c r="D452" s="16"/>
      <c r="E452" s="17" t="s">
        <v>597</v>
      </c>
      <c r="F452" s="88">
        <f>F453</f>
        <v>175.2</v>
      </c>
      <c r="G452" s="88">
        <f>G453</f>
        <v>171.9</v>
      </c>
      <c r="H452" s="74">
        <f t="shared" si="68"/>
        <v>98.116438356164394</v>
      </c>
    </row>
    <row r="453" spans="1:8" ht="25.5" outlineLevel="7" x14ac:dyDescent="0.25">
      <c r="A453" s="15" t="s">
        <v>163</v>
      </c>
      <c r="B453" s="16" t="s">
        <v>200</v>
      </c>
      <c r="C453" s="16" t="s">
        <v>596</v>
      </c>
      <c r="D453" s="16" t="s">
        <v>39</v>
      </c>
      <c r="E453" s="17" t="s">
        <v>341</v>
      </c>
      <c r="F453" s="88">
        <v>175.2</v>
      </c>
      <c r="G453" s="88">
        <v>171.9</v>
      </c>
      <c r="H453" s="74">
        <f t="shared" si="68"/>
        <v>98.116438356164394</v>
      </c>
    </row>
    <row r="454" spans="1:8" ht="51" outlineLevel="7" x14ac:dyDescent="0.25">
      <c r="A454" s="15" t="s">
        <v>163</v>
      </c>
      <c r="B454" s="16" t="s">
        <v>200</v>
      </c>
      <c r="C454" s="16" t="s">
        <v>579</v>
      </c>
      <c r="D454" s="16"/>
      <c r="E454" s="17" t="s">
        <v>582</v>
      </c>
      <c r="F454" s="88">
        <f>F455</f>
        <v>1509.5</v>
      </c>
      <c r="G454" s="88">
        <f>G455</f>
        <v>1272.8</v>
      </c>
      <c r="H454" s="74">
        <f t="shared" si="68"/>
        <v>84.31931103014243</v>
      </c>
    </row>
    <row r="455" spans="1:8" ht="25.5" outlineLevel="7" x14ac:dyDescent="0.25">
      <c r="A455" s="15" t="s">
        <v>163</v>
      </c>
      <c r="B455" s="16" t="s">
        <v>200</v>
      </c>
      <c r="C455" s="16" t="s">
        <v>579</v>
      </c>
      <c r="D455" s="16" t="s">
        <v>39</v>
      </c>
      <c r="E455" s="17" t="s">
        <v>341</v>
      </c>
      <c r="F455" s="88">
        <v>1509.5</v>
      </c>
      <c r="G455" s="88">
        <v>1272.8</v>
      </c>
      <c r="H455" s="74">
        <f t="shared" si="68"/>
        <v>84.31931103014243</v>
      </c>
    </row>
    <row r="456" spans="1:8" outlineLevel="2" x14ac:dyDescent="0.25">
      <c r="A456" s="15" t="s">
        <v>163</v>
      </c>
      <c r="B456" s="16" t="s">
        <v>204</v>
      </c>
      <c r="C456" s="16"/>
      <c r="D456" s="15"/>
      <c r="E456" s="17" t="s">
        <v>305</v>
      </c>
      <c r="F456" s="88">
        <f>F457</f>
        <v>4728.1000000000004</v>
      </c>
      <c r="G456" s="88">
        <f t="shared" ref="G456:G459" si="81">G457</f>
        <v>2000.6</v>
      </c>
      <c r="H456" s="74">
        <f t="shared" si="68"/>
        <v>42.312979843911926</v>
      </c>
    </row>
    <row r="457" spans="1:8" ht="38.25" outlineLevel="3" x14ac:dyDescent="0.25">
      <c r="A457" s="15" t="s">
        <v>163</v>
      </c>
      <c r="B457" s="16" t="s">
        <v>204</v>
      </c>
      <c r="C457" s="16" t="s">
        <v>170</v>
      </c>
      <c r="D457" s="15"/>
      <c r="E457" s="17" t="s">
        <v>300</v>
      </c>
      <c r="F457" s="88">
        <f>F458</f>
        <v>4728.1000000000004</v>
      </c>
      <c r="G457" s="88">
        <f t="shared" si="81"/>
        <v>2000.6</v>
      </c>
      <c r="H457" s="74">
        <f t="shared" si="68"/>
        <v>42.312979843911926</v>
      </c>
    </row>
    <row r="458" spans="1:8" ht="38.25" outlineLevel="4" x14ac:dyDescent="0.25">
      <c r="A458" s="15" t="s">
        <v>163</v>
      </c>
      <c r="B458" s="16" t="s">
        <v>204</v>
      </c>
      <c r="C458" s="16" t="s">
        <v>205</v>
      </c>
      <c r="D458" s="15"/>
      <c r="E458" s="17" t="s">
        <v>485</v>
      </c>
      <c r="F458" s="88">
        <f>F459</f>
        <v>4728.1000000000004</v>
      </c>
      <c r="G458" s="88">
        <f t="shared" si="81"/>
        <v>2000.6</v>
      </c>
      <c r="H458" s="74">
        <f t="shared" si="68"/>
        <v>42.312979843911926</v>
      </c>
    </row>
    <row r="459" spans="1:8" ht="25.5" outlineLevel="5" x14ac:dyDescent="0.25">
      <c r="A459" s="15" t="s">
        <v>163</v>
      </c>
      <c r="B459" s="16" t="s">
        <v>204</v>
      </c>
      <c r="C459" s="16" t="s">
        <v>206</v>
      </c>
      <c r="D459" s="15"/>
      <c r="E459" s="17" t="s">
        <v>486</v>
      </c>
      <c r="F459" s="88">
        <f>F460</f>
        <v>4728.1000000000004</v>
      </c>
      <c r="G459" s="88">
        <f t="shared" si="81"/>
        <v>2000.6</v>
      </c>
      <c r="H459" s="74">
        <f t="shared" si="68"/>
        <v>42.312979843911926</v>
      </c>
    </row>
    <row r="460" spans="1:8" ht="38.25" outlineLevel="6" x14ac:dyDescent="0.25">
      <c r="A460" s="15" t="s">
        <v>163</v>
      </c>
      <c r="B460" s="16" t="s">
        <v>204</v>
      </c>
      <c r="C460" s="16" t="s">
        <v>208</v>
      </c>
      <c r="D460" s="15"/>
      <c r="E460" s="17" t="s">
        <v>488</v>
      </c>
      <c r="F460" s="88">
        <f>F461+F462</f>
        <v>4728.1000000000004</v>
      </c>
      <c r="G460" s="88">
        <f>G461+G462</f>
        <v>2000.6</v>
      </c>
      <c r="H460" s="74">
        <f t="shared" si="68"/>
        <v>42.312979843911926</v>
      </c>
    </row>
    <row r="461" spans="1:8" ht="63.75" outlineLevel="7" x14ac:dyDescent="0.25">
      <c r="A461" s="15" t="s">
        <v>163</v>
      </c>
      <c r="B461" s="16" t="s">
        <v>204</v>
      </c>
      <c r="C461" s="16" t="s">
        <v>208</v>
      </c>
      <c r="D461" s="15" t="s">
        <v>6</v>
      </c>
      <c r="E461" s="17" t="s">
        <v>314</v>
      </c>
      <c r="F461" s="88">
        <v>4679</v>
      </c>
      <c r="G461" s="88">
        <v>1993.6</v>
      </c>
      <c r="H461" s="74">
        <f t="shared" si="68"/>
        <v>42.60739474246634</v>
      </c>
    </row>
    <row r="462" spans="1:8" ht="25.5" outlineLevel="7" x14ac:dyDescent="0.25">
      <c r="A462" s="15" t="s">
        <v>163</v>
      </c>
      <c r="B462" s="16" t="s">
        <v>204</v>
      </c>
      <c r="C462" s="16" t="s">
        <v>208</v>
      </c>
      <c r="D462" s="15" t="s">
        <v>7</v>
      </c>
      <c r="E462" s="17" t="s">
        <v>315</v>
      </c>
      <c r="F462" s="88">
        <v>49.1</v>
      </c>
      <c r="G462" s="88">
        <v>7</v>
      </c>
      <c r="H462" s="74">
        <f t="shared" si="68"/>
        <v>14.256619144602849</v>
      </c>
    </row>
    <row r="463" spans="1:8" outlineLevel="1" x14ac:dyDescent="0.25">
      <c r="A463" s="15" t="s">
        <v>163</v>
      </c>
      <c r="B463" s="16" t="s">
        <v>135</v>
      </c>
      <c r="C463" s="16"/>
      <c r="D463" s="15"/>
      <c r="E463" s="17" t="s">
        <v>265</v>
      </c>
      <c r="F463" s="88">
        <f>F464+F474</f>
        <v>6608.9000000000005</v>
      </c>
      <c r="G463" s="88">
        <f>G464+G474</f>
        <v>3033.1</v>
      </c>
      <c r="H463" s="74">
        <f t="shared" ref="H463:H526" si="82">G463/F463*100</f>
        <v>45.894173009124053</v>
      </c>
    </row>
    <row r="464" spans="1:8" outlineLevel="2" x14ac:dyDescent="0.25">
      <c r="A464" s="15" t="s">
        <v>163</v>
      </c>
      <c r="B464" s="16" t="s">
        <v>139</v>
      </c>
      <c r="C464" s="16"/>
      <c r="D464" s="15"/>
      <c r="E464" s="17" t="s">
        <v>293</v>
      </c>
      <c r="F464" s="88">
        <f>F465</f>
        <v>1386</v>
      </c>
      <c r="G464" s="88">
        <f>G465</f>
        <v>686.1</v>
      </c>
      <c r="H464" s="74">
        <f t="shared" si="82"/>
        <v>49.502164502164504</v>
      </c>
    </row>
    <row r="465" spans="1:8" ht="38.25" outlineLevel="3" x14ac:dyDescent="0.25">
      <c r="A465" s="15" t="s">
        <v>163</v>
      </c>
      <c r="B465" s="16" t="s">
        <v>139</v>
      </c>
      <c r="C465" s="16" t="s">
        <v>170</v>
      </c>
      <c r="D465" s="15"/>
      <c r="E465" s="17" t="s">
        <v>300</v>
      </c>
      <c r="F465" s="88">
        <f>F466+F471</f>
        <v>1386</v>
      </c>
      <c r="G465" s="88">
        <f>G466+G471</f>
        <v>686.1</v>
      </c>
      <c r="H465" s="74">
        <f t="shared" si="82"/>
        <v>49.502164502164504</v>
      </c>
    </row>
    <row r="466" spans="1:8" ht="25.5" outlineLevel="4" x14ac:dyDescent="0.25">
      <c r="A466" s="15" t="s">
        <v>163</v>
      </c>
      <c r="B466" s="16" t="s">
        <v>139</v>
      </c>
      <c r="C466" s="16" t="s">
        <v>171</v>
      </c>
      <c r="D466" s="15"/>
      <c r="E466" s="17" t="s">
        <v>455</v>
      </c>
      <c r="F466" s="88">
        <f>F467</f>
        <v>315</v>
      </c>
      <c r="G466" s="88">
        <f t="shared" ref="G466:G468" si="83">G467</f>
        <v>144</v>
      </c>
      <c r="H466" s="74">
        <f t="shared" si="82"/>
        <v>45.714285714285715</v>
      </c>
    </row>
    <row r="467" spans="1:8" ht="25.5" outlineLevel="5" x14ac:dyDescent="0.25">
      <c r="A467" s="15" t="s">
        <v>163</v>
      </c>
      <c r="B467" s="16" t="s">
        <v>139</v>
      </c>
      <c r="C467" s="16" t="s">
        <v>197</v>
      </c>
      <c r="D467" s="15"/>
      <c r="E467" s="17" t="s">
        <v>479</v>
      </c>
      <c r="F467" s="88">
        <f>F468</f>
        <v>315</v>
      </c>
      <c r="G467" s="88">
        <f t="shared" si="83"/>
        <v>144</v>
      </c>
      <c r="H467" s="74">
        <f t="shared" si="82"/>
        <v>45.714285714285715</v>
      </c>
    </row>
    <row r="468" spans="1:8" ht="63.75" outlineLevel="6" x14ac:dyDescent="0.25">
      <c r="A468" s="15" t="s">
        <v>163</v>
      </c>
      <c r="B468" s="16" t="s">
        <v>139</v>
      </c>
      <c r="C468" s="16" t="s">
        <v>209</v>
      </c>
      <c r="D468" s="15"/>
      <c r="E468" s="17" t="s">
        <v>489</v>
      </c>
      <c r="F468" s="88">
        <f>F469</f>
        <v>315</v>
      </c>
      <c r="G468" s="88">
        <f t="shared" si="83"/>
        <v>144</v>
      </c>
      <c r="H468" s="74">
        <f t="shared" si="82"/>
        <v>45.714285714285715</v>
      </c>
    </row>
    <row r="469" spans="1:8" outlineLevel="7" x14ac:dyDescent="0.25">
      <c r="A469" s="15" t="s">
        <v>163</v>
      </c>
      <c r="B469" s="16" t="s">
        <v>139</v>
      </c>
      <c r="C469" s="16" t="s">
        <v>209</v>
      </c>
      <c r="D469" s="15" t="s">
        <v>21</v>
      </c>
      <c r="E469" s="17" t="s">
        <v>326</v>
      </c>
      <c r="F469" s="88">
        <v>315</v>
      </c>
      <c r="G469" s="88">
        <v>144</v>
      </c>
      <c r="H469" s="74">
        <f t="shared" si="82"/>
        <v>45.714285714285715</v>
      </c>
    </row>
    <row r="470" spans="1:8" ht="25.5" outlineLevel="4" x14ac:dyDescent="0.25">
      <c r="A470" s="15" t="s">
        <v>163</v>
      </c>
      <c r="B470" s="16" t="s">
        <v>139</v>
      </c>
      <c r="C470" s="16" t="s">
        <v>178</v>
      </c>
      <c r="D470" s="15"/>
      <c r="E470" s="17" t="s">
        <v>461</v>
      </c>
      <c r="F470" s="88">
        <f>F471</f>
        <v>1071</v>
      </c>
      <c r="G470" s="88">
        <f t="shared" ref="G470:G472" si="84">G471</f>
        <v>542.1</v>
      </c>
      <c r="H470" s="74">
        <f t="shared" si="82"/>
        <v>50.616246498599438</v>
      </c>
    </row>
    <row r="471" spans="1:8" ht="38.25" outlineLevel="5" x14ac:dyDescent="0.25">
      <c r="A471" s="15" t="s">
        <v>163</v>
      </c>
      <c r="B471" s="16" t="s">
        <v>139</v>
      </c>
      <c r="C471" s="16" t="s">
        <v>179</v>
      </c>
      <c r="D471" s="15"/>
      <c r="E471" s="17" t="s">
        <v>462</v>
      </c>
      <c r="F471" s="88">
        <f>F472</f>
        <v>1071</v>
      </c>
      <c r="G471" s="88">
        <f t="shared" si="84"/>
        <v>542.1</v>
      </c>
      <c r="H471" s="74">
        <f t="shared" si="82"/>
        <v>50.616246498599438</v>
      </c>
    </row>
    <row r="472" spans="1:8" ht="63.75" outlineLevel="6" x14ac:dyDescent="0.25">
      <c r="A472" s="15" t="s">
        <v>163</v>
      </c>
      <c r="B472" s="16" t="s">
        <v>139</v>
      </c>
      <c r="C472" s="16" t="s">
        <v>210</v>
      </c>
      <c r="D472" s="15"/>
      <c r="E472" s="17" t="s">
        <v>489</v>
      </c>
      <c r="F472" s="88">
        <f>F473</f>
        <v>1071</v>
      </c>
      <c r="G472" s="88">
        <f t="shared" si="84"/>
        <v>542.1</v>
      </c>
      <c r="H472" s="74">
        <f t="shared" si="82"/>
        <v>50.616246498599438</v>
      </c>
    </row>
    <row r="473" spans="1:8" outlineLevel="7" x14ac:dyDescent="0.25">
      <c r="A473" s="15" t="s">
        <v>163</v>
      </c>
      <c r="B473" s="16" t="s">
        <v>139</v>
      </c>
      <c r="C473" s="16" t="s">
        <v>210</v>
      </c>
      <c r="D473" s="15" t="s">
        <v>21</v>
      </c>
      <c r="E473" s="17" t="s">
        <v>326</v>
      </c>
      <c r="F473" s="88">
        <v>1071</v>
      </c>
      <c r="G473" s="88">
        <v>542.1</v>
      </c>
      <c r="H473" s="74">
        <f t="shared" si="82"/>
        <v>50.616246498599438</v>
      </c>
    </row>
    <row r="474" spans="1:8" outlineLevel="2" x14ac:dyDescent="0.25">
      <c r="A474" s="15" t="s">
        <v>163</v>
      </c>
      <c r="B474" s="16" t="s">
        <v>153</v>
      </c>
      <c r="C474" s="16"/>
      <c r="D474" s="15"/>
      <c r="E474" s="17" t="s">
        <v>296</v>
      </c>
      <c r="F474" s="88">
        <f>F475</f>
        <v>5222.9000000000005</v>
      </c>
      <c r="G474" s="88">
        <f t="shared" ref="G474:G477" si="85">G475</f>
        <v>2347</v>
      </c>
      <c r="H474" s="74">
        <f t="shared" si="82"/>
        <v>44.93672097876658</v>
      </c>
    </row>
    <row r="475" spans="1:8" ht="38.25" outlineLevel="3" x14ac:dyDescent="0.25">
      <c r="A475" s="15" t="s">
        <v>163</v>
      </c>
      <c r="B475" s="16" t="s">
        <v>153</v>
      </c>
      <c r="C475" s="16" t="s">
        <v>170</v>
      </c>
      <c r="D475" s="15"/>
      <c r="E475" s="17" t="s">
        <v>300</v>
      </c>
      <c r="F475" s="88">
        <f>F476</f>
        <v>5222.9000000000005</v>
      </c>
      <c r="G475" s="88">
        <f t="shared" si="85"/>
        <v>2347</v>
      </c>
      <c r="H475" s="74">
        <f t="shared" si="82"/>
        <v>44.93672097876658</v>
      </c>
    </row>
    <row r="476" spans="1:8" ht="25.5" outlineLevel="4" x14ac:dyDescent="0.25">
      <c r="A476" s="15" t="s">
        <v>163</v>
      </c>
      <c r="B476" s="16" t="s">
        <v>153</v>
      </c>
      <c r="C476" s="16" t="s">
        <v>171</v>
      </c>
      <c r="D476" s="15"/>
      <c r="E476" s="17" t="s">
        <v>455</v>
      </c>
      <c r="F476" s="88">
        <f>F477</f>
        <v>5222.9000000000005</v>
      </c>
      <c r="G476" s="88">
        <f t="shared" si="85"/>
        <v>2347</v>
      </c>
      <c r="H476" s="74">
        <f t="shared" si="82"/>
        <v>44.93672097876658</v>
      </c>
    </row>
    <row r="477" spans="1:8" ht="25.5" outlineLevel="5" x14ac:dyDescent="0.25">
      <c r="A477" s="15" t="s">
        <v>163</v>
      </c>
      <c r="B477" s="16" t="s">
        <v>153</v>
      </c>
      <c r="C477" s="16" t="s">
        <v>172</v>
      </c>
      <c r="D477" s="15"/>
      <c r="E477" s="17" t="s">
        <v>456</v>
      </c>
      <c r="F477" s="88">
        <f>F478</f>
        <v>5222.9000000000005</v>
      </c>
      <c r="G477" s="88">
        <f t="shared" si="85"/>
        <v>2347</v>
      </c>
      <c r="H477" s="74">
        <f t="shared" si="82"/>
        <v>44.93672097876658</v>
      </c>
    </row>
    <row r="478" spans="1:8" ht="51" outlineLevel="6" x14ac:dyDescent="0.25">
      <c r="A478" s="15" t="s">
        <v>163</v>
      </c>
      <c r="B478" s="16" t="s">
        <v>153</v>
      </c>
      <c r="C478" s="16" t="s">
        <v>211</v>
      </c>
      <c r="D478" s="15"/>
      <c r="E478" s="17" t="s">
        <v>490</v>
      </c>
      <c r="F478" s="88">
        <f>F479+F480</f>
        <v>5222.9000000000005</v>
      </c>
      <c r="G478" s="88">
        <f>G479+G480</f>
        <v>2347</v>
      </c>
      <c r="H478" s="74">
        <f t="shared" si="82"/>
        <v>44.93672097876658</v>
      </c>
    </row>
    <row r="479" spans="1:8" ht="25.5" outlineLevel="7" x14ac:dyDescent="0.25">
      <c r="A479" s="15" t="s">
        <v>163</v>
      </c>
      <c r="B479" s="16" t="s">
        <v>153</v>
      </c>
      <c r="C479" s="16" t="s">
        <v>211</v>
      </c>
      <c r="D479" s="15" t="s">
        <v>7</v>
      </c>
      <c r="E479" s="17" t="s">
        <v>315</v>
      </c>
      <c r="F479" s="88">
        <v>130.6</v>
      </c>
      <c r="G479" s="88">
        <v>46</v>
      </c>
      <c r="H479" s="74">
        <f t="shared" si="82"/>
        <v>35.22205206738132</v>
      </c>
    </row>
    <row r="480" spans="1:8" outlineLevel="7" x14ac:dyDescent="0.25">
      <c r="A480" s="15" t="s">
        <v>163</v>
      </c>
      <c r="B480" s="16" t="s">
        <v>153</v>
      </c>
      <c r="C480" s="16" t="s">
        <v>211</v>
      </c>
      <c r="D480" s="15" t="s">
        <v>21</v>
      </c>
      <c r="E480" s="17" t="s">
        <v>326</v>
      </c>
      <c r="F480" s="88">
        <v>5092.3</v>
      </c>
      <c r="G480" s="88">
        <v>2301</v>
      </c>
      <c r="H480" s="74">
        <f t="shared" si="82"/>
        <v>45.185868860829089</v>
      </c>
    </row>
    <row r="481" spans="1:9" outlineLevel="1" x14ac:dyDescent="0.25">
      <c r="A481" s="15" t="s">
        <v>163</v>
      </c>
      <c r="B481" s="16" t="s">
        <v>212</v>
      </c>
      <c r="C481" s="16"/>
      <c r="D481" s="15"/>
      <c r="E481" s="17" t="s">
        <v>268</v>
      </c>
      <c r="F481" s="88">
        <f t="shared" ref="F481:G486" si="86">F482</f>
        <v>2484.6</v>
      </c>
      <c r="G481" s="88">
        <f t="shared" si="86"/>
        <v>1303.9000000000001</v>
      </c>
      <c r="H481" s="74">
        <f t="shared" si="82"/>
        <v>52.479272317475655</v>
      </c>
    </row>
    <row r="482" spans="1:9" outlineLevel="2" x14ac:dyDescent="0.25">
      <c r="A482" s="15" t="s">
        <v>163</v>
      </c>
      <c r="B482" s="16" t="s">
        <v>213</v>
      </c>
      <c r="C482" s="16"/>
      <c r="D482" s="15"/>
      <c r="E482" s="17" t="s">
        <v>306</v>
      </c>
      <c r="F482" s="88">
        <f t="shared" si="86"/>
        <v>2484.6</v>
      </c>
      <c r="G482" s="88">
        <f t="shared" si="86"/>
        <v>1303.9000000000001</v>
      </c>
      <c r="H482" s="74">
        <f t="shared" si="82"/>
        <v>52.479272317475655</v>
      </c>
    </row>
    <row r="483" spans="1:9" ht="38.25" outlineLevel="3" x14ac:dyDescent="0.25">
      <c r="A483" s="15" t="s">
        <v>163</v>
      </c>
      <c r="B483" s="16" t="s">
        <v>213</v>
      </c>
      <c r="C483" s="16" t="s">
        <v>170</v>
      </c>
      <c r="D483" s="15"/>
      <c r="E483" s="17" t="s">
        <v>300</v>
      </c>
      <c r="F483" s="88">
        <f t="shared" si="86"/>
        <v>2484.6</v>
      </c>
      <c r="G483" s="88">
        <f t="shared" si="86"/>
        <v>1303.9000000000001</v>
      </c>
      <c r="H483" s="74">
        <f t="shared" si="82"/>
        <v>52.479272317475655</v>
      </c>
    </row>
    <row r="484" spans="1:9" ht="25.5" outlineLevel="4" x14ac:dyDescent="0.25">
      <c r="A484" s="15" t="s">
        <v>163</v>
      </c>
      <c r="B484" s="16" t="s">
        <v>213</v>
      </c>
      <c r="C484" s="16" t="s">
        <v>193</v>
      </c>
      <c r="D484" s="15"/>
      <c r="E484" s="17" t="s">
        <v>476</v>
      </c>
      <c r="F484" s="88">
        <f>F485+F488</f>
        <v>2484.6</v>
      </c>
      <c r="G484" s="88">
        <f t="shared" ref="G484" si="87">G485+G488</f>
        <v>1303.9000000000001</v>
      </c>
      <c r="H484" s="74">
        <f t="shared" si="82"/>
        <v>52.479272317475655</v>
      </c>
    </row>
    <row r="485" spans="1:9" ht="25.5" outlineLevel="5" x14ac:dyDescent="0.25">
      <c r="A485" s="15" t="s">
        <v>163</v>
      </c>
      <c r="B485" s="16" t="s">
        <v>213</v>
      </c>
      <c r="C485" s="16" t="s">
        <v>194</v>
      </c>
      <c r="D485" s="15"/>
      <c r="E485" s="17" t="s">
        <v>477</v>
      </c>
      <c r="F485" s="88">
        <f>F486</f>
        <v>2171.6</v>
      </c>
      <c r="G485" s="88">
        <f t="shared" si="86"/>
        <v>990.9</v>
      </c>
      <c r="H485" s="74">
        <f t="shared" si="82"/>
        <v>45.629950267084176</v>
      </c>
    </row>
    <row r="486" spans="1:9" ht="51" outlineLevel="6" x14ac:dyDescent="0.25">
      <c r="A486" s="15" t="s">
        <v>163</v>
      </c>
      <c r="B486" s="16" t="s">
        <v>213</v>
      </c>
      <c r="C486" s="16" t="s">
        <v>214</v>
      </c>
      <c r="D486" s="15"/>
      <c r="E486" s="17" t="s">
        <v>491</v>
      </c>
      <c r="F486" s="88">
        <f t="shared" si="86"/>
        <v>2171.6</v>
      </c>
      <c r="G486" s="88">
        <f t="shared" si="86"/>
        <v>990.9</v>
      </c>
      <c r="H486" s="74">
        <f t="shared" si="82"/>
        <v>45.629950267084176</v>
      </c>
    </row>
    <row r="487" spans="1:9" ht="25.5" outlineLevel="7" x14ac:dyDescent="0.25">
      <c r="A487" s="15" t="s">
        <v>163</v>
      </c>
      <c r="B487" s="16" t="s">
        <v>213</v>
      </c>
      <c r="C487" s="16" t="s">
        <v>214</v>
      </c>
      <c r="D487" s="15" t="s">
        <v>39</v>
      </c>
      <c r="E487" s="17" t="s">
        <v>341</v>
      </c>
      <c r="F487" s="88">
        <f>2204.6-33</f>
        <v>2171.6</v>
      </c>
      <c r="G487" s="88">
        <v>990.9</v>
      </c>
      <c r="H487" s="74">
        <f t="shared" si="82"/>
        <v>45.629950267084176</v>
      </c>
    </row>
    <row r="488" spans="1:9" ht="25.5" outlineLevel="7" x14ac:dyDescent="0.25">
      <c r="A488" s="15" t="s">
        <v>163</v>
      </c>
      <c r="B488" s="16" t="s">
        <v>213</v>
      </c>
      <c r="C488" s="16" t="s">
        <v>743</v>
      </c>
      <c r="D488" s="15"/>
      <c r="E488" s="17" t="s">
        <v>692</v>
      </c>
      <c r="F488" s="88">
        <f>F491+F489</f>
        <v>313</v>
      </c>
      <c r="G488" s="88">
        <f t="shared" ref="G488" si="88">G491+G489</f>
        <v>313</v>
      </c>
      <c r="H488" s="74">
        <f t="shared" si="82"/>
        <v>100</v>
      </c>
    </row>
    <row r="489" spans="1:9" ht="76.5" outlineLevel="7" x14ac:dyDescent="0.25">
      <c r="A489" s="15" t="s">
        <v>163</v>
      </c>
      <c r="B489" s="16" t="s">
        <v>213</v>
      </c>
      <c r="C489" s="16" t="s">
        <v>744</v>
      </c>
      <c r="D489" s="15"/>
      <c r="E489" s="17" t="s">
        <v>716</v>
      </c>
      <c r="F489" s="88">
        <f>F490</f>
        <v>280</v>
      </c>
      <c r="G489" s="88">
        <f t="shared" ref="G489" si="89">G490</f>
        <v>280</v>
      </c>
      <c r="H489" s="74">
        <f t="shared" si="82"/>
        <v>100</v>
      </c>
    </row>
    <row r="490" spans="1:9" ht="25.5" outlineLevel="7" x14ac:dyDescent="0.25">
      <c r="A490" s="15" t="s">
        <v>163</v>
      </c>
      <c r="B490" s="16" t="s">
        <v>213</v>
      </c>
      <c r="C490" s="16" t="s">
        <v>744</v>
      </c>
      <c r="D490" s="15" t="s">
        <v>39</v>
      </c>
      <c r="E490" s="17" t="s">
        <v>341</v>
      </c>
      <c r="F490" s="88">
        <v>280</v>
      </c>
      <c r="G490" s="88">
        <v>280</v>
      </c>
      <c r="H490" s="74">
        <f t="shared" si="82"/>
        <v>100</v>
      </c>
    </row>
    <row r="491" spans="1:9" ht="76.5" outlineLevel="7" x14ac:dyDescent="0.25">
      <c r="A491" s="15" t="s">
        <v>163</v>
      </c>
      <c r="B491" s="16" t="s">
        <v>213</v>
      </c>
      <c r="C491" s="16" t="s">
        <v>745</v>
      </c>
      <c r="D491" s="15"/>
      <c r="E491" s="17" t="s">
        <v>693</v>
      </c>
      <c r="F491" s="88">
        <f>F492</f>
        <v>33</v>
      </c>
      <c r="G491" s="88">
        <f t="shared" ref="G491" si="90">G492</f>
        <v>33</v>
      </c>
      <c r="H491" s="74">
        <f t="shared" si="82"/>
        <v>100</v>
      </c>
    </row>
    <row r="492" spans="1:9" ht="25.5" outlineLevel="7" x14ac:dyDescent="0.25">
      <c r="A492" s="15" t="s">
        <v>163</v>
      </c>
      <c r="B492" s="16" t="s">
        <v>213</v>
      </c>
      <c r="C492" s="16" t="s">
        <v>745</v>
      </c>
      <c r="D492" s="15" t="s">
        <v>39</v>
      </c>
      <c r="E492" s="17" t="s">
        <v>341</v>
      </c>
      <c r="F492" s="88">
        <v>33</v>
      </c>
      <c r="G492" s="88">
        <v>33</v>
      </c>
      <c r="H492" s="74">
        <f t="shared" si="82"/>
        <v>100</v>
      </c>
    </row>
    <row r="493" spans="1:9" s="3" customFormat="1" ht="25.5" x14ac:dyDescent="0.25">
      <c r="A493" s="19" t="s">
        <v>215</v>
      </c>
      <c r="B493" s="44"/>
      <c r="C493" s="44"/>
      <c r="D493" s="19"/>
      <c r="E493" s="20" t="s">
        <v>258</v>
      </c>
      <c r="F493" s="87">
        <f>F501+F538+F575+F494</f>
        <v>56720.9</v>
      </c>
      <c r="G493" s="87">
        <f>G501+G538+G575+G494</f>
        <v>31534.899999999994</v>
      </c>
      <c r="H493" s="6">
        <f t="shared" si="82"/>
        <v>55.596614299138402</v>
      </c>
      <c r="I493" s="68"/>
    </row>
    <row r="494" spans="1:9" s="3" customFormat="1" x14ac:dyDescent="0.25">
      <c r="A494" s="15" t="s">
        <v>215</v>
      </c>
      <c r="B494" s="16" t="s">
        <v>96</v>
      </c>
      <c r="C494" s="16"/>
      <c r="D494" s="15"/>
      <c r="E494" s="17" t="s">
        <v>263</v>
      </c>
      <c r="F494" s="88">
        <f t="shared" ref="F494:F499" si="91">F495</f>
        <v>90</v>
      </c>
      <c r="G494" s="88">
        <f t="shared" ref="G494" si="92">G495</f>
        <v>0</v>
      </c>
      <c r="H494" s="74">
        <f t="shared" si="82"/>
        <v>0</v>
      </c>
      <c r="I494" s="68"/>
    </row>
    <row r="495" spans="1:9" s="3" customFormat="1" x14ac:dyDescent="0.25">
      <c r="A495" s="15" t="s">
        <v>215</v>
      </c>
      <c r="B495" s="16" t="s">
        <v>115</v>
      </c>
      <c r="C495" s="16"/>
      <c r="D495" s="15"/>
      <c r="E495" s="17" t="s">
        <v>288</v>
      </c>
      <c r="F495" s="88">
        <f t="shared" si="91"/>
        <v>90</v>
      </c>
      <c r="G495" s="88">
        <f t="shared" ref="G495" si="93">G496</f>
        <v>0</v>
      </c>
      <c r="H495" s="74">
        <f t="shared" si="82"/>
        <v>0</v>
      </c>
      <c r="I495" s="68"/>
    </row>
    <row r="496" spans="1:9" s="3" customFormat="1" ht="38.25" x14ac:dyDescent="0.25">
      <c r="A496" s="15" t="s">
        <v>215</v>
      </c>
      <c r="B496" s="16" t="s">
        <v>115</v>
      </c>
      <c r="C496" s="16" t="s">
        <v>146</v>
      </c>
      <c r="D496" s="15"/>
      <c r="E496" s="17" t="s">
        <v>295</v>
      </c>
      <c r="F496" s="88">
        <f t="shared" si="91"/>
        <v>90</v>
      </c>
      <c r="G496" s="88">
        <f t="shared" ref="G496" si="94">G497</f>
        <v>0</v>
      </c>
      <c r="H496" s="74">
        <f t="shared" si="82"/>
        <v>0</v>
      </c>
      <c r="I496" s="68"/>
    </row>
    <row r="497" spans="1:9" s="3" customFormat="1" ht="25.5" x14ac:dyDescent="0.25">
      <c r="A497" s="15" t="s">
        <v>215</v>
      </c>
      <c r="B497" s="16" t="s">
        <v>115</v>
      </c>
      <c r="C497" s="16" t="s">
        <v>218</v>
      </c>
      <c r="D497" s="15"/>
      <c r="E497" s="17" t="s">
        <v>498</v>
      </c>
      <c r="F497" s="88">
        <f t="shared" si="91"/>
        <v>90</v>
      </c>
      <c r="G497" s="88">
        <f t="shared" ref="G497" si="95">G498</f>
        <v>0</v>
      </c>
      <c r="H497" s="74">
        <f t="shared" si="82"/>
        <v>0</v>
      </c>
      <c r="I497" s="68"/>
    </row>
    <row r="498" spans="1:9" s="3" customFormat="1" ht="38.25" x14ac:dyDescent="0.25">
      <c r="A498" s="15" t="s">
        <v>215</v>
      </c>
      <c r="B498" s="16" t="s">
        <v>115</v>
      </c>
      <c r="C498" s="16" t="s">
        <v>732</v>
      </c>
      <c r="D498" s="15"/>
      <c r="E498" s="17" t="s">
        <v>734</v>
      </c>
      <c r="F498" s="88">
        <f t="shared" si="91"/>
        <v>90</v>
      </c>
      <c r="G498" s="88">
        <f t="shared" ref="G498" si="96">G499</f>
        <v>0</v>
      </c>
      <c r="H498" s="74">
        <f t="shared" si="82"/>
        <v>0</v>
      </c>
      <c r="I498" s="68"/>
    </row>
    <row r="499" spans="1:9" s="71" customFormat="1" ht="51" x14ac:dyDescent="0.25">
      <c r="A499" s="15" t="s">
        <v>215</v>
      </c>
      <c r="B499" s="16" t="s">
        <v>115</v>
      </c>
      <c r="C499" s="16" t="s">
        <v>733</v>
      </c>
      <c r="D499" s="15"/>
      <c r="E499" s="17" t="s">
        <v>731</v>
      </c>
      <c r="F499" s="88">
        <f t="shared" si="91"/>
        <v>90</v>
      </c>
      <c r="G499" s="88">
        <f t="shared" ref="G499" si="97">G500</f>
        <v>0</v>
      </c>
      <c r="H499" s="74">
        <f t="shared" si="82"/>
        <v>0</v>
      </c>
      <c r="I499" s="70"/>
    </row>
    <row r="500" spans="1:9" s="3" customFormat="1" ht="25.5" x14ac:dyDescent="0.25">
      <c r="A500" s="15" t="s">
        <v>215</v>
      </c>
      <c r="B500" s="16" t="s">
        <v>115</v>
      </c>
      <c r="C500" s="16" t="s">
        <v>733</v>
      </c>
      <c r="D500" s="15" t="s">
        <v>7</v>
      </c>
      <c r="E500" s="17" t="s">
        <v>315</v>
      </c>
      <c r="F500" s="88">
        <v>90</v>
      </c>
      <c r="G500" s="88">
        <v>0</v>
      </c>
      <c r="H500" s="74">
        <f t="shared" si="82"/>
        <v>0</v>
      </c>
      <c r="I500" s="68"/>
    </row>
    <row r="501" spans="1:9" outlineLevel="1" x14ac:dyDescent="0.25">
      <c r="A501" s="15" t="s">
        <v>215</v>
      </c>
      <c r="B501" s="16" t="s">
        <v>168</v>
      </c>
      <c r="C501" s="16"/>
      <c r="D501" s="15"/>
      <c r="E501" s="17" t="s">
        <v>267</v>
      </c>
      <c r="F501" s="88">
        <f>F502+F515</f>
        <v>6415</v>
      </c>
      <c r="G501" s="88">
        <f t="shared" ref="G501" si="98">G502+G515</f>
        <v>4233.6000000000004</v>
      </c>
      <c r="H501" s="74">
        <f t="shared" si="82"/>
        <v>65.995323460639128</v>
      </c>
    </row>
    <row r="502" spans="1:9" outlineLevel="2" x14ac:dyDescent="0.25">
      <c r="A502" s="15" t="s">
        <v>215</v>
      </c>
      <c r="B502" s="16" t="s">
        <v>192</v>
      </c>
      <c r="C502" s="16"/>
      <c r="D502" s="15"/>
      <c r="E502" s="17" t="s">
        <v>302</v>
      </c>
      <c r="F502" s="88">
        <f>F503</f>
        <v>6278</v>
      </c>
      <c r="G502" s="88">
        <f t="shared" ref="G502" si="99">G503</f>
        <v>4198.8</v>
      </c>
      <c r="H502" s="74">
        <f t="shared" si="82"/>
        <v>66.881172347881488</v>
      </c>
    </row>
    <row r="503" spans="1:9" ht="38.25" outlineLevel="3" x14ac:dyDescent="0.25">
      <c r="A503" s="15" t="s">
        <v>215</v>
      </c>
      <c r="B503" s="16" t="s">
        <v>192</v>
      </c>
      <c r="C503" s="16" t="s">
        <v>219</v>
      </c>
      <c r="D503" s="15"/>
      <c r="E503" s="17" t="s">
        <v>308</v>
      </c>
      <c r="F503" s="88">
        <f t="shared" ref="F503:G503" si="100">F504</f>
        <v>6278</v>
      </c>
      <c r="G503" s="88">
        <f t="shared" si="100"/>
        <v>4198.8</v>
      </c>
      <c r="H503" s="74">
        <f t="shared" si="82"/>
        <v>66.881172347881488</v>
      </c>
    </row>
    <row r="504" spans="1:9" ht="38.25" outlineLevel="4" x14ac:dyDescent="0.25">
      <c r="A504" s="15" t="s">
        <v>215</v>
      </c>
      <c r="B504" s="16" t="s">
        <v>192</v>
      </c>
      <c r="C504" s="16" t="s">
        <v>220</v>
      </c>
      <c r="D504" s="15"/>
      <c r="E504" s="17" t="s">
        <v>499</v>
      </c>
      <c r="F504" s="88">
        <f>F505+F512</f>
        <v>6278</v>
      </c>
      <c r="G504" s="88">
        <f>G505+G512</f>
        <v>4198.8</v>
      </c>
      <c r="H504" s="74">
        <f t="shared" si="82"/>
        <v>66.881172347881488</v>
      </c>
    </row>
    <row r="505" spans="1:9" ht="25.5" outlineLevel="5" x14ac:dyDescent="0.25">
      <c r="A505" s="15" t="s">
        <v>215</v>
      </c>
      <c r="B505" s="16" t="s">
        <v>192</v>
      </c>
      <c r="C505" s="16" t="s">
        <v>221</v>
      </c>
      <c r="D505" s="15"/>
      <c r="E505" s="17" t="s">
        <v>500</v>
      </c>
      <c r="F505" s="88">
        <f>F508+F506+F510</f>
        <v>6265.1</v>
      </c>
      <c r="G505" s="88">
        <f>G508+G506+G510</f>
        <v>4198.8</v>
      </c>
      <c r="H505" s="74">
        <f t="shared" si="82"/>
        <v>67.018882380169515</v>
      </c>
    </row>
    <row r="506" spans="1:9" ht="51" outlineLevel="5" x14ac:dyDescent="0.25">
      <c r="A506" s="15" t="s">
        <v>215</v>
      </c>
      <c r="B506" s="15" t="s">
        <v>192</v>
      </c>
      <c r="C506" s="16" t="s">
        <v>585</v>
      </c>
      <c r="D506" s="16"/>
      <c r="E506" s="17" t="s">
        <v>586</v>
      </c>
      <c r="F506" s="88">
        <f>F507</f>
        <v>973</v>
      </c>
      <c r="G506" s="88">
        <f>G507</f>
        <v>729.8</v>
      </c>
      <c r="H506" s="74">
        <f t="shared" si="82"/>
        <v>75.005138746145946</v>
      </c>
    </row>
    <row r="507" spans="1:9" ht="25.5" outlineLevel="5" x14ac:dyDescent="0.25">
      <c r="A507" s="15" t="s">
        <v>215</v>
      </c>
      <c r="B507" s="15" t="s">
        <v>192</v>
      </c>
      <c r="C507" s="16" t="s">
        <v>585</v>
      </c>
      <c r="D507" s="16" t="s">
        <v>39</v>
      </c>
      <c r="E507" s="17" t="s">
        <v>341</v>
      </c>
      <c r="F507" s="88">
        <v>973</v>
      </c>
      <c r="G507" s="88">
        <v>729.8</v>
      </c>
      <c r="H507" s="74">
        <f t="shared" si="82"/>
        <v>75.005138746145946</v>
      </c>
    </row>
    <row r="508" spans="1:9" ht="51" outlineLevel="6" x14ac:dyDescent="0.25">
      <c r="A508" s="15" t="s">
        <v>215</v>
      </c>
      <c r="B508" s="16" t="s">
        <v>192</v>
      </c>
      <c r="C508" s="16" t="s">
        <v>222</v>
      </c>
      <c r="D508" s="15"/>
      <c r="E508" s="17" t="s">
        <v>501</v>
      </c>
      <c r="F508" s="88">
        <f>F509</f>
        <v>5282.3</v>
      </c>
      <c r="G508" s="88">
        <f>G509</f>
        <v>3464.4</v>
      </c>
      <c r="H508" s="74">
        <f t="shared" si="82"/>
        <v>65.585067110917592</v>
      </c>
    </row>
    <row r="509" spans="1:9" ht="25.5" outlineLevel="7" x14ac:dyDescent="0.25">
      <c r="A509" s="50" t="s">
        <v>215</v>
      </c>
      <c r="B509" s="49" t="s">
        <v>192</v>
      </c>
      <c r="C509" s="49" t="s">
        <v>222</v>
      </c>
      <c r="D509" s="50" t="s">
        <v>39</v>
      </c>
      <c r="E509" s="51" t="s">
        <v>341</v>
      </c>
      <c r="F509" s="89">
        <v>5282.3</v>
      </c>
      <c r="G509" s="89">
        <v>3464.4</v>
      </c>
      <c r="H509" s="74">
        <f t="shared" si="82"/>
        <v>65.585067110917592</v>
      </c>
      <c r="I509" s="69"/>
    </row>
    <row r="510" spans="1:9" ht="38.25" outlineLevel="7" x14ac:dyDescent="0.25">
      <c r="A510" s="50" t="s">
        <v>215</v>
      </c>
      <c r="B510" s="49" t="s">
        <v>192</v>
      </c>
      <c r="C510" s="49" t="s">
        <v>595</v>
      </c>
      <c r="D510" s="50"/>
      <c r="E510" s="51" t="s">
        <v>593</v>
      </c>
      <c r="F510" s="89">
        <f>F511</f>
        <v>9.8000000000000007</v>
      </c>
      <c r="G510" s="89">
        <f>G511</f>
        <v>4.5999999999999996</v>
      </c>
      <c r="H510" s="74">
        <f t="shared" si="82"/>
        <v>46.938775510204074</v>
      </c>
      <c r="I510" s="69"/>
    </row>
    <row r="511" spans="1:9" ht="25.5" outlineLevel="7" x14ac:dyDescent="0.25">
      <c r="A511" s="15" t="s">
        <v>215</v>
      </c>
      <c r="B511" s="16" t="s">
        <v>192</v>
      </c>
      <c r="C511" s="16" t="s">
        <v>595</v>
      </c>
      <c r="D511" s="15" t="s">
        <v>39</v>
      </c>
      <c r="E511" s="17" t="s">
        <v>341</v>
      </c>
      <c r="F511" s="88">
        <v>9.8000000000000007</v>
      </c>
      <c r="G511" s="88">
        <v>4.5999999999999996</v>
      </c>
      <c r="H511" s="74">
        <f t="shared" si="82"/>
        <v>46.938775510204074</v>
      </c>
    </row>
    <row r="512" spans="1:9" ht="25.5" outlineLevel="7" x14ac:dyDescent="0.25">
      <c r="A512" s="15" t="s">
        <v>215</v>
      </c>
      <c r="B512" s="16" t="s">
        <v>192</v>
      </c>
      <c r="C512" s="16" t="s">
        <v>665</v>
      </c>
      <c r="D512" s="15"/>
      <c r="E512" s="51" t="s">
        <v>601</v>
      </c>
      <c r="F512" s="88">
        <f t="shared" ref="F512:G513" si="101">F513</f>
        <v>12.9</v>
      </c>
      <c r="G512" s="88">
        <f t="shared" si="101"/>
        <v>0</v>
      </c>
      <c r="H512" s="74">
        <f t="shared" si="82"/>
        <v>0</v>
      </c>
    </row>
    <row r="513" spans="1:8" ht="38.25" outlineLevel="7" x14ac:dyDescent="0.25">
      <c r="A513" s="15" t="s">
        <v>215</v>
      </c>
      <c r="B513" s="16" t="s">
        <v>192</v>
      </c>
      <c r="C513" s="16" t="s">
        <v>666</v>
      </c>
      <c r="D513" s="15"/>
      <c r="E513" s="51" t="s">
        <v>682</v>
      </c>
      <c r="F513" s="88">
        <f t="shared" si="101"/>
        <v>12.9</v>
      </c>
      <c r="G513" s="88">
        <f t="shared" si="101"/>
        <v>0</v>
      </c>
      <c r="H513" s="74">
        <f t="shared" si="82"/>
        <v>0</v>
      </c>
    </row>
    <row r="514" spans="1:8" ht="25.5" outlineLevel="7" x14ac:dyDescent="0.25">
      <c r="A514" s="15" t="s">
        <v>215</v>
      </c>
      <c r="B514" s="16" t="s">
        <v>192</v>
      </c>
      <c r="C514" s="16" t="s">
        <v>666</v>
      </c>
      <c r="D514" s="15">
        <v>600</v>
      </c>
      <c r="E514" s="51" t="s">
        <v>567</v>
      </c>
      <c r="F514" s="88">
        <v>12.9</v>
      </c>
      <c r="G514" s="88">
        <v>0</v>
      </c>
      <c r="H514" s="74">
        <f t="shared" si="82"/>
        <v>0</v>
      </c>
    </row>
    <row r="515" spans="1:8" outlineLevel="2" x14ac:dyDescent="0.25">
      <c r="A515" s="15" t="s">
        <v>215</v>
      </c>
      <c r="B515" s="16" t="s">
        <v>200</v>
      </c>
      <c r="C515" s="16"/>
      <c r="D515" s="15"/>
      <c r="E515" s="17" t="s">
        <v>304</v>
      </c>
      <c r="F515" s="88">
        <f t="shared" ref="F515:G516" si="102">F516</f>
        <v>137</v>
      </c>
      <c r="G515" s="88">
        <f t="shared" si="102"/>
        <v>34.799999999999997</v>
      </c>
      <c r="H515" s="74">
        <f t="shared" si="82"/>
        <v>25.401459854014597</v>
      </c>
    </row>
    <row r="516" spans="1:8" ht="38.25" outlineLevel="3" x14ac:dyDescent="0.25">
      <c r="A516" s="15" t="s">
        <v>215</v>
      </c>
      <c r="B516" s="16" t="s">
        <v>200</v>
      </c>
      <c r="C516" s="16" t="s">
        <v>146</v>
      </c>
      <c r="D516" s="15"/>
      <c r="E516" s="17" t="s">
        <v>295</v>
      </c>
      <c r="F516" s="88">
        <f t="shared" si="102"/>
        <v>137</v>
      </c>
      <c r="G516" s="88">
        <f t="shared" si="102"/>
        <v>34.799999999999997</v>
      </c>
      <c r="H516" s="74">
        <f t="shared" si="82"/>
        <v>25.401459854014597</v>
      </c>
    </row>
    <row r="517" spans="1:8" ht="25.5" outlineLevel="4" x14ac:dyDescent="0.25">
      <c r="A517" s="15" t="s">
        <v>215</v>
      </c>
      <c r="B517" s="16" t="s">
        <v>200</v>
      </c>
      <c r="C517" s="16" t="s">
        <v>218</v>
      </c>
      <c r="D517" s="15"/>
      <c r="E517" s="17" t="s">
        <v>498</v>
      </c>
      <c r="F517" s="88">
        <f>F518+F521+F526+F529+F532+F535</f>
        <v>137</v>
      </c>
      <c r="G517" s="88">
        <f>G518+G521+G526+G529+G532+G535</f>
        <v>34.799999999999997</v>
      </c>
      <c r="H517" s="74">
        <f t="shared" si="82"/>
        <v>25.401459854014597</v>
      </c>
    </row>
    <row r="518" spans="1:8" outlineLevel="5" x14ac:dyDescent="0.25">
      <c r="A518" s="15" t="s">
        <v>215</v>
      </c>
      <c r="B518" s="16" t="s">
        <v>200</v>
      </c>
      <c r="C518" s="16" t="s">
        <v>223</v>
      </c>
      <c r="D518" s="15"/>
      <c r="E518" s="17" t="s">
        <v>502</v>
      </c>
      <c r="F518" s="88">
        <f t="shared" ref="F518:G519" si="103">F519</f>
        <v>32</v>
      </c>
      <c r="G518" s="88">
        <f t="shared" si="103"/>
        <v>15.8</v>
      </c>
      <c r="H518" s="74">
        <f t="shared" si="82"/>
        <v>49.375</v>
      </c>
    </row>
    <row r="519" spans="1:8" ht="38.25" outlineLevel="6" x14ac:dyDescent="0.25">
      <c r="A519" s="15" t="s">
        <v>215</v>
      </c>
      <c r="B519" s="16" t="s">
        <v>200</v>
      </c>
      <c r="C519" s="16" t="s">
        <v>224</v>
      </c>
      <c r="D519" s="15"/>
      <c r="E519" s="17" t="s">
        <v>503</v>
      </c>
      <c r="F519" s="88">
        <f t="shared" si="103"/>
        <v>32</v>
      </c>
      <c r="G519" s="88">
        <f t="shared" si="103"/>
        <v>15.8</v>
      </c>
      <c r="H519" s="74">
        <f t="shared" si="82"/>
        <v>49.375</v>
      </c>
    </row>
    <row r="520" spans="1:8" ht="25.5" outlineLevel="7" x14ac:dyDescent="0.25">
      <c r="A520" s="15" t="s">
        <v>215</v>
      </c>
      <c r="B520" s="16" t="s">
        <v>200</v>
      </c>
      <c r="C520" s="16" t="s">
        <v>224</v>
      </c>
      <c r="D520" s="15" t="s">
        <v>7</v>
      </c>
      <c r="E520" s="17" t="s">
        <v>315</v>
      </c>
      <c r="F520" s="88">
        <v>32</v>
      </c>
      <c r="G520" s="88">
        <v>15.8</v>
      </c>
      <c r="H520" s="74">
        <f t="shared" si="82"/>
        <v>49.375</v>
      </c>
    </row>
    <row r="521" spans="1:8" ht="38.25" outlineLevel="5" x14ac:dyDescent="0.25">
      <c r="A521" s="15" t="s">
        <v>215</v>
      </c>
      <c r="B521" s="16" t="s">
        <v>200</v>
      </c>
      <c r="C521" s="16" t="s">
        <v>225</v>
      </c>
      <c r="D521" s="15"/>
      <c r="E521" s="17" t="s">
        <v>504</v>
      </c>
      <c r="F521" s="88">
        <f>F522+F524</f>
        <v>25</v>
      </c>
      <c r="G521" s="88">
        <f>G522+G524</f>
        <v>11.5</v>
      </c>
      <c r="H521" s="74">
        <f t="shared" si="82"/>
        <v>46</v>
      </c>
    </row>
    <row r="522" spans="1:8" ht="38.25" outlineLevel="6" x14ac:dyDescent="0.25">
      <c r="A522" s="15" t="s">
        <v>215</v>
      </c>
      <c r="B522" s="16" t="s">
        <v>200</v>
      </c>
      <c r="C522" s="16" t="s">
        <v>226</v>
      </c>
      <c r="D522" s="15"/>
      <c r="E522" s="17" t="s">
        <v>505</v>
      </c>
      <c r="F522" s="88">
        <f>F523</f>
        <v>21</v>
      </c>
      <c r="G522" s="88">
        <f>G523</f>
        <v>11.5</v>
      </c>
      <c r="H522" s="74">
        <f t="shared" si="82"/>
        <v>54.761904761904766</v>
      </c>
    </row>
    <row r="523" spans="1:8" ht="25.5" outlineLevel="7" x14ac:dyDescent="0.25">
      <c r="A523" s="15" t="s">
        <v>215</v>
      </c>
      <c r="B523" s="16" t="s">
        <v>200</v>
      </c>
      <c r="C523" s="16" t="s">
        <v>226</v>
      </c>
      <c r="D523" s="15" t="s">
        <v>7</v>
      </c>
      <c r="E523" s="17" t="s">
        <v>315</v>
      </c>
      <c r="F523" s="88">
        <v>21</v>
      </c>
      <c r="G523" s="88">
        <v>11.5</v>
      </c>
      <c r="H523" s="74">
        <f t="shared" si="82"/>
        <v>54.761904761904766</v>
      </c>
    </row>
    <row r="524" spans="1:8" ht="25.5" outlineLevel="6" x14ac:dyDescent="0.25">
      <c r="A524" s="15" t="s">
        <v>215</v>
      </c>
      <c r="B524" s="16" t="s">
        <v>200</v>
      </c>
      <c r="C524" s="16" t="s">
        <v>227</v>
      </c>
      <c r="D524" s="15"/>
      <c r="E524" s="17" t="s">
        <v>506</v>
      </c>
      <c r="F524" s="88">
        <f>F525</f>
        <v>4</v>
      </c>
      <c r="G524" s="88">
        <f>G525</f>
        <v>0</v>
      </c>
      <c r="H524" s="74">
        <f t="shared" si="82"/>
        <v>0</v>
      </c>
    </row>
    <row r="525" spans="1:8" outlineLevel="7" x14ac:dyDescent="0.25">
      <c r="A525" s="15" t="s">
        <v>215</v>
      </c>
      <c r="B525" s="16" t="s">
        <v>200</v>
      </c>
      <c r="C525" s="16" t="s">
        <v>227</v>
      </c>
      <c r="D525" s="15">
        <v>300</v>
      </c>
      <c r="E525" s="17" t="s">
        <v>326</v>
      </c>
      <c r="F525" s="88">
        <v>4</v>
      </c>
      <c r="G525" s="88">
        <v>0</v>
      </c>
      <c r="H525" s="74">
        <f t="shared" si="82"/>
        <v>0</v>
      </c>
    </row>
    <row r="526" spans="1:8" ht="25.5" outlineLevel="5" x14ac:dyDescent="0.25">
      <c r="A526" s="15" t="s">
        <v>215</v>
      </c>
      <c r="B526" s="16" t="s">
        <v>200</v>
      </c>
      <c r="C526" s="16" t="s">
        <v>228</v>
      </c>
      <c r="D526" s="15"/>
      <c r="E526" s="17" t="s">
        <v>507</v>
      </c>
      <c r="F526" s="88">
        <f t="shared" ref="F526:G527" si="104">F527</f>
        <v>30</v>
      </c>
      <c r="G526" s="88">
        <f t="shared" si="104"/>
        <v>1.7</v>
      </c>
      <c r="H526" s="74">
        <f t="shared" si="82"/>
        <v>5.6666666666666661</v>
      </c>
    </row>
    <row r="527" spans="1:8" ht="25.5" outlineLevel="6" x14ac:dyDescent="0.25">
      <c r="A527" s="15" t="s">
        <v>215</v>
      </c>
      <c r="B527" s="16" t="s">
        <v>200</v>
      </c>
      <c r="C527" s="16" t="s">
        <v>229</v>
      </c>
      <c r="D527" s="15"/>
      <c r="E527" s="17" t="s">
        <v>508</v>
      </c>
      <c r="F527" s="88">
        <f t="shared" si="104"/>
        <v>30</v>
      </c>
      <c r="G527" s="88">
        <f t="shared" si="104"/>
        <v>1.7</v>
      </c>
      <c r="H527" s="74">
        <f t="shared" ref="H527:H590" si="105">G527/F527*100</f>
        <v>5.6666666666666661</v>
      </c>
    </row>
    <row r="528" spans="1:8" ht="25.5" outlineLevel="7" x14ac:dyDescent="0.25">
      <c r="A528" s="15" t="s">
        <v>215</v>
      </c>
      <c r="B528" s="16" t="s">
        <v>200</v>
      </c>
      <c r="C528" s="16" t="s">
        <v>229</v>
      </c>
      <c r="D528" s="15" t="s">
        <v>7</v>
      </c>
      <c r="E528" s="17" t="s">
        <v>315</v>
      </c>
      <c r="F528" s="88">
        <v>30</v>
      </c>
      <c r="G528" s="88">
        <v>1.7</v>
      </c>
      <c r="H528" s="74">
        <f t="shared" si="105"/>
        <v>5.6666666666666661</v>
      </c>
    </row>
    <row r="529" spans="1:8" ht="38.25" outlineLevel="5" x14ac:dyDescent="0.25">
      <c r="A529" s="15" t="s">
        <v>215</v>
      </c>
      <c r="B529" s="16" t="s">
        <v>200</v>
      </c>
      <c r="C529" s="16" t="s">
        <v>230</v>
      </c>
      <c r="D529" s="15"/>
      <c r="E529" s="17" t="s">
        <v>509</v>
      </c>
      <c r="F529" s="88">
        <f t="shared" ref="F529:G530" si="106">F530</f>
        <v>15</v>
      </c>
      <c r="G529" s="88">
        <f t="shared" si="106"/>
        <v>0</v>
      </c>
      <c r="H529" s="74">
        <f t="shared" si="105"/>
        <v>0</v>
      </c>
    </row>
    <row r="530" spans="1:8" ht="38.25" outlineLevel="6" x14ac:dyDescent="0.25">
      <c r="A530" s="15" t="s">
        <v>215</v>
      </c>
      <c r="B530" s="16" t="s">
        <v>200</v>
      </c>
      <c r="C530" s="16" t="s">
        <v>231</v>
      </c>
      <c r="D530" s="15"/>
      <c r="E530" s="17" t="s">
        <v>510</v>
      </c>
      <c r="F530" s="88">
        <f t="shared" si="106"/>
        <v>15</v>
      </c>
      <c r="G530" s="88">
        <f t="shared" si="106"/>
        <v>0</v>
      </c>
      <c r="H530" s="74">
        <f t="shared" si="105"/>
        <v>0</v>
      </c>
    </row>
    <row r="531" spans="1:8" ht="25.5" outlineLevel="7" x14ac:dyDescent="0.25">
      <c r="A531" s="15" t="s">
        <v>215</v>
      </c>
      <c r="B531" s="16" t="s">
        <v>200</v>
      </c>
      <c r="C531" s="16" t="s">
        <v>231</v>
      </c>
      <c r="D531" s="15" t="s">
        <v>7</v>
      </c>
      <c r="E531" s="17" t="s">
        <v>315</v>
      </c>
      <c r="F531" s="88">
        <v>15</v>
      </c>
      <c r="G531" s="88">
        <v>0</v>
      </c>
      <c r="H531" s="74">
        <f t="shared" si="105"/>
        <v>0</v>
      </c>
    </row>
    <row r="532" spans="1:8" ht="25.5" outlineLevel="5" x14ac:dyDescent="0.25">
      <c r="A532" s="15" t="s">
        <v>215</v>
      </c>
      <c r="B532" s="16" t="s">
        <v>200</v>
      </c>
      <c r="C532" s="16" t="s">
        <v>232</v>
      </c>
      <c r="D532" s="15"/>
      <c r="E532" s="17" t="s">
        <v>511</v>
      </c>
      <c r="F532" s="88">
        <f t="shared" ref="F532:G533" si="107">F533</f>
        <v>30</v>
      </c>
      <c r="G532" s="88">
        <f t="shared" si="107"/>
        <v>5.8</v>
      </c>
      <c r="H532" s="74">
        <f t="shared" si="105"/>
        <v>19.333333333333332</v>
      </c>
    </row>
    <row r="533" spans="1:8" ht="25.5" outlineLevel="6" x14ac:dyDescent="0.25">
      <c r="A533" s="15" t="s">
        <v>215</v>
      </c>
      <c r="B533" s="16" t="s">
        <v>200</v>
      </c>
      <c r="C533" s="16" t="s">
        <v>233</v>
      </c>
      <c r="D533" s="15"/>
      <c r="E533" s="17" t="s">
        <v>512</v>
      </c>
      <c r="F533" s="88">
        <f t="shared" si="107"/>
        <v>30</v>
      </c>
      <c r="G533" s="88">
        <f t="shared" si="107"/>
        <v>5.8</v>
      </c>
      <c r="H533" s="74">
        <f t="shared" si="105"/>
        <v>19.333333333333332</v>
      </c>
    </row>
    <row r="534" spans="1:8" ht="25.5" outlineLevel="7" x14ac:dyDescent="0.25">
      <c r="A534" s="15" t="s">
        <v>215</v>
      </c>
      <c r="B534" s="16" t="s">
        <v>200</v>
      </c>
      <c r="C534" s="16" t="s">
        <v>233</v>
      </c>
      <c r="D534" s="15" t="s">
        <v>7</v>
      </c>
      <c r="E534" s="17" t="s">
        <v>315</v>
      </c>
      <c r="F534" s="88">
        <v>30</v>
      </c>
      <c r="G534" s="88">
        <v>5.8</v>
      </c>
      <c r="H534" s="74">
        <f t="shared" si="105"/>
        <v>19.333333333333332</v>
      </c>
    </row>
    <row r="535" spans="1:8" ht="25.5" outlineLevel="5" x14ac:dyDescent="0.25">
      <c r="A535" s="15" t="s">
        <v>215</v>
      </c>
      <c r="B535" s="16" t="s">
        <v>200</v>
      </c>
      <c r="C535" s="16" t="s">
        <v>234</v>
      </c>
      <c r="D535" s="15"/>
      <c r="E535" s="17" t="s">
        <v>513</v>
      </c>
      <c r="F535" s="88">
        <f t="shared" ref="F535:G536" si="108">F536</f>
        <v>5</v>
      </c>
      <c r="G535" s="88">
        <f t="shared" si="108"/>
        <v>0</v>
      </c>
      <c r="H535" s="74">
        <f t="shared" si="105"/>
        <v>0</v>
      </c>
    </row>
    <row r="536" spans="1:8" ht="25.5" outlineLevel="6" x14ac:dyDescent="0.25">
      <c r="A536" s="15" t="s">
        <v>215</v>
      </c>
      <c r="B536" s="16" t="s">
        <v>200</v>
      </c>
      <c r="C536" s="16" t="s">
        <v>235</v>
      </c>
      <c r="D536" s="15"/>
      <c r="E536" s="17" t="s">
        <v>514</v>
      </c>
      <c r="F536" s="88">
        <f t="shared" si="108"/>
        <v>5</v>
      </c>
      <c r="G536" s="88">
        <f t="shared" si="108"/>
        <v>0</v>
      </c>
      <c r="H536" s="74">
        <f t="shared" si="105"/>
        <v>0</v>
      </c>
    </row>
    <row r="537" spans="1:8" ht="25.5" outlineLevel="7" x14ac:dyDescent="0.25">
      <c r="A537" s="15" t="s">
        <v>215</v>
      </c>
      <c r="B537" s="16" t="s">
        <v>200</v>
      </c>
      <c r="C537" s="16" t="s">
        <v>235</v>
      </c>
      <c r="D537" s="15" t="s">
        <v>7</v>
      </c>
      <c r="E537" s="17" t="s">
        <v>315</v>
      </c>
      <c r="F537" s="88">
        <v>5</v>
      </c>
      <c r="G537" s="88">
        <v>0</v>
      </c>
      <c r="H537" s="74">
        <f t="shared" si="105"/>
        <v>0</v>
      </c>
    </row>
    <row r="538" spans="1:8" outlineLevel="1" x14ac:dyDescent="0.25">
      <c r="A538" s="15" t="s">
        <v>215</v>
      </c>
      <c r="B538" s="16" t="s">
        <v>133</v>
      </c>
      <c r="C538" s="16"/>
      <c r="D538" s="15"/>
      <c r="E538" s="17" t="s">
        <v>264</v>
      </c>
      <c r="F538" s="88">
        <f>F539+F567</f>
        <v>44492.800000000003</v>
      </c>
      <c r="G538" s="88">
        <f>G539+G567</f>
        <v>23689.699999999997</v>
      </c>
      <c r="H538" s="74">
        <f t="shared" si="105"/>
        <v>53.243895641541997</v>
      </c>
    </row>
    <row r="539" spans="1:8" outlineLevel="2" x14ac:dyDescent="0.25">
      <c r="A539" s="15" t="s">
        <v>215</v>
      </c>
      <c r="B539" s="16" t="s">
        <v>134</v>
      </c>
      <c r="C539" s="16"/>
      <c r="D539" s="15"/>
      <c r="E539" s="17" t="s">
        <v>291</v>
      </c>
      <c r="F539" s="88">
        <f t="shared" ref="F539:G540" si="109">F540</f>
        <v>41433.800000000003</v>
      </c>
      <c r="G539" s="88">
        <f t="shared" si="109"/>
        <v>22760.899999999998</v>
      </c>
      <c r="H539" s="74">
        <f t="shared" si="105"/>
        <v>54.93317050330888</v>
      </c>
    </row>
    <row r="540" spans="1:8" ht="38.25" outlineLevel="3" x14ac:dyDescent="0.25">
      <c r="A540" s="15" t="s">
        <v>215</v>
      </c>
      <c r="B540" s="16" t="s">
        <v>134</v>
      </c>
      <c r="C540" s="16" t="s">
        <v>219</v>
      </c>
      <c r="D540" s="15"/>
      <c r="E540" s="17" t="s">
        <v>308</v>
      </c>
      <c r="F540" s="88">
        <f t="shared" si="109"/>
        <v>41433.800000000003</v>
      </c>
      <c r="G540" s="88">
        <f t="shared" si="109"/>
        <v>22760.899999999998</v>
      </c>
      <c r="H540" s="74">
        <f t="shared" si="105"/>
        <v>54.93317050330888</v>
      </c>
    </row>
    <row r="541" spans="1:8" ht="25.5" outlineLevel="4" x14ac:dyDescent="0.25">
      <c r="A541" s="15" t="s">
        <v>215</v>
      </c>
      <c r="B541" s="16" t="s">
        <v>134</v>
      </c>
      <c r="C541" s="16" t="s">
        <v>236</v>
      </c>
      <c r="D541" s="15"/>
      <c r="E541" s="17" t="s">
        <v>515</v>
      </c>
      <c r="F541" s="88">
        <f>F542+F553+F560</f>
        <v>41433.800000000003</v>
      </c>
      <c r="G541" s="88">
        <f t="shared" ref="G541" si="110">G542+G553+G560</f>
        <v>22760.899999999998</v>
      </c>
      <c r="H541" s="74">
        <f t="shared" si="105"/>
        <v>54.93317050330888</v>
      </c>
    </row>
    <row r="542" spans="1:8" outlineLevel="5" x14ac:dyDescent="0.25">
      <c r="A542" s="15" t="s">
        <v>215</v>
      </c>
      <c r="B542" s="16" t="s">
        <v>134</v>
      </c>
      <c r="C542" s="16" t="s">
        <v>237</v>
      </c>
      <c r="D542" s="15"/>
      <c r="E542" s="17" t="s">
        <v>516</v>
      </c>
      <c r="F542" s="88">
        <f>F547+F543+F545+F551</f>
        <v>15177.1</v>
      </c>
      <c r="G542" s="88">
        <f t="shared" ref="G542" si="111">G547+G543+G551</f>
        <v>7578.6999999999989</v>
      </c>
      <c r="H542" s="74">
        <f t="shared" si="105"/>
        <v>49.935099590830916</v>
      </c>
    </row>
    <row r="543" spans="1:8" ht="51" outlineLevel="5" x14ac:dyDescent="0.25">
      <c r="A543" s="15" t="s">
        <v>215</v>
      </c>
      <c r="B543" s="15" t="s">
        <v>134</v>
      </c>
      <c r="C543" s="16" t="s">
        <v>587</v>
      </c>
      <c r="D543" s="16"/>
      <c r="E543" s="17" t="s">
        <v>605</v>
      </c>
      <c r="F543" s="88">
        <f>F544</f>
        <v>5107.3</v>
      </c>
      <c r="G543" s="88">
        <f>G544</f>
        <v>2029.7</v>
      </c>
      <c r="H543" s="74">
        <f t="shared" si="105"/>
        <v>39.741154817614003</v>
      </c>
    </row>
    <row r="544" spans="1:8" ht="63.75" outlineLevel="5" x14ac:dyDescent="0.25">
      <c r="A544" s="15" t="s">
        <v>215</v>
      </c>
      <c r="B544" s="15" t="s">
        <v>134</v>
      </c>
      <c r="C544" s="16" t="s">
        <v>587</v>
      </c>
      <c r="D544" s="16" t="s">
        <v>6</v>
      </c>
      <c r="E544" s="17" t="s">
        <v>314</v>
      </c>
      <c r="F544" s="88">
        <v>5107.3</v>
      </c>
      <c r="G544" s="88">
        <v>2029.7</v>
      </c>
      <c r="H544" s="74">
        <f t="shared" si="105"/>
        <v>39.741154817614003</v>
      </c>
    </row>
    <row r="545" spans="1:8" ht="38.25" outlineLevel="5" x14ac:dyDescent="0.25">
      <c r="A545" s="50" t="s">
        <v>215</v>
      </c>
      <c r="B545" s="50" t="s">
        <v>134</v>
      </c>
      <c r="C545" s="49" t="s">
        <v>741</v>
      </c>
      <c r="D545" s="49"/>
      <c r="E545" s="51" t="s">
        <v>742</v>
      </c>
      <c r="F545" s="89">
        <v>100</v>
      </c>
      <c r="G545" s="89">
        <v>0</v>
      </c>
      <c r="H545" s="74">
        <f t="shared" si="105"/>
        <v>0</v>
      </c>
    </row>
    <row r="546" spans="1:8" ht="25.5" outlineLevel="5" x14ac:dyDescent="0.25">
      <c r="A546" s="50" t="s">
        <v>215</v>
      </c>
      <c r="B546" s="50" t="s">
        <v>134</v>
      </c>
      <c r="C546" s="49" t="s">
        <v>741</v>
      </c>
      <c r="D546" s="50" t="s">
        <v>7</v>
      </c>
      <c r="E546" s="51" t="s">
        <v>315</v>
      </c>
      <c r="F546" s="89">
        <v>100</v>
      </c>
      <c r="G546" s="89">
        <v>0</v>
      </c>
      <c r="H546" s="74">
        <f t="shared" si="105"/>
        <v>0</v>
      </c>
    </row>
    <row r="547" spans="1:8" outlineLevel="6" x14ac:dyDescent="0.25">
      <c r="A547" s="15" t="s">
        <v>215</v>
      </c>
      <c r="B547" s="16" t="s">
        <v>134</v>
      </c>
      <c r="C547" s="16" t="s">
        <v>238</v>
      </c>
      <c r="D547" s="15"/>
      <c r="E547" s="17" t="s">
        <v>517</v>
      </c>
      <c r="F547" s="88">
        <f>F548+F549+F550</f>
        <v>9918.2000000000007</v>
      </c>
      <c r="G547" s="88">
        <f>G548+G549+G550</f>
        <v>5528.5999999999995</v>
      </c>
      <c r="H547" s="74">
        <f t="shared" si="105"/>
        <v>55.741969308947183</v>
      </c>
    </row>
    <row r="548" spans="1:8" ht="63.75" outlineLevel="7" x14ac:dyDescent="0.25">
      <c r="A548" s="15" t="s">
        <v>215</v>
      </c>
      <c r="B548" s="16" t="s">
        <v>134</v>
      </c>
      <c r="C548" s="16" t="s">
        <v>238</v>
      </c>
      <c r="D548" s="15" t="s">
        <v>6</v>
      </c>
      <c r="E548" s="17" t="s">
        <v>314</v>
      </c>
      <c r="F548" s="88">
        <v>5832</v>
      </c>
      <c r="G548" s="88">
        <v>2724.7</v>
      </c>
      <c r="H548" s="74">
        <f t="shared" si="105"/>
        <v>46.719821673525374</v>
      </c>
    </row>
    <row r="549" spans="1:8" ht="25.5" outlineLevel="7" x14ac:dyDescent="0.25">
      <c r="A549" s="15" t="s">
        <v>215</v>
      </c>
      <c r="B549" s="16" t="s">
        <v>134</v>
      </c>
      <c r="C549" s="16" t="s">
        <v>238</v>
      </c>
      <c r="D549" s="15" t="s">
        <v>7</v>
      </c>
      <c r="E549" s="17" t="s">
        <v>315</v>
      </c>
      <c r="F549" s="88">
        <f>3139.5+439.2+111.1+50+141.5-0.3+163</f>
        <v>4043.9999999999995</v>
      </c>
      <c r="G549" s="88">
        <v>2788</v>
      </c>
      <c r="H549" s="74">
        <f t="shared" si="105"/>
        <v>68.941641938674593</v>
      </c>
    </row>
    <row r="550" spans="1:8" outlineLevel="7" x14ac:dyDescent="0.25">
      <c r="A550" s="15" t="s">
        <v>215</v>
      </c>
      <c r="B550" s="16" t="s">
        <v>134</v>
      </c>
      <c r="C550" s="16" t="s">
        <v>238</v>
      </c>
      <c r="D550" s="15" t="s">
        <v>8</v>
      </c>
      <c r="E550" s="17" t="s">
        <v>316</v>
      </c>
      <c r="F550" s="88">
        <f>31+10.9+0.3</f>
        <v>42.199999999999996</v>
      </c>
      <c r="G550" s="88">
        <v>15.9</v>
      </c>
      <c r="H550" s="74">
        <f t="shared" si="105"/>
        <v>37.677725118483416</v>
      </c>
    </row>
    <row r="551" spans="1:8" ht="51" outlineLevel="7" x14ac:dyDescent="0.25">
      <c r="A551" s="15" t="s">
        <v>215</v>
      </c>
      <c r="B551" s="16" t="s">
        <v>134</v>
      </c>
      <c r="C551" s="16" t="s">
        <v>591</v>
      </c>
      <c r="D551" s="15"/>
      <c r="E551" s="17" t="s">
        <v>590</v>
      </c>
      <c r="F551" s="88">
        <f>F552</f>
        <v>51.6</v>
      </c>
      <c r="G551" s="88">
        <f>G552</f>
        <v>20.399999999999999</v>
      </c>
      <c r="H551" s="74">
        <f t="shared" si="105"/>
        <v>39.534883720930232</v>
      </c>
    </row>
    <row r="552" spans="1:8" ht="63.75" outlineLevel="7" x14ac:dyDescent="0.25">
      <c r="A552" s="15" t="s">
        <v>215</v>
      </c>
      <c r="B552" s="16" t="s">
        <v>134</v>
      </c>
      <c r="C552" s="16" t="s">
        <v>591</v>
      </c>
      <c r="D552" s="15" t="s">
        <v>6</v>
      </c>
      <c r="E552" s="17" t="s">
        <v>314</v>
      </c>
      <c r="F552" s="88">
        <v>51.6</v>
      </c>
      <c r="G552" s="88">
        <v>20.399999999999999</v>
      </c>
      <c r="H552" s="74">
        <f t="shared" si="105"/>
        <v>39.534883720930232</v>
      </c>
    </row>
    <row r="553" spans="1:8" ht="38.25" outlineLevel="5" x14ac:dyDescent="0.25">
      <c r="A553" s="15" t="s">
        <v>215</v>
      </c>
      <c r="B553" s="16" t="s">
        <v>134</v>
      </c>
      <c r="C553" s="16" t="s">
        <v>239</v>
      </c>
      <c r="D553" s="15"/>
      <c r="E553" s="17" t="s">
        <v>518</v>
      </c>
      <c r="F553" s="88">
        <f>F554+F556+F558</f>
        <v>26253.700000000004</v>
      </c>
      <c r="G553" s="88">
        <f t="shared" ref="G553" si="112">G554+G556+G558</f>
        <v>15182.199999999999</v>
      </c>
      <c r="H553" s="74">
        <f t="shared" si="105"/>
        <v>57.828801273725219</v>
      </c>
    </row>
    <row r="554" spans="1:8" ht="51" outlineLevel="5" x14ac:dyDescent="0.25">
      <c r="A554" s="15" t="s">
        <v>215</v>
      </c>
      <c r="B554" s="15" t="s">
        <v>134</v>
      </c>
      <c r="C554" s="16" t="s">
        <v>588</v>
      </c>
      <c r="D554" s="16"/>
      <c r="E554" s="17" t="s">
        <v>605</v>
      </c>
      <c r="F554" s="88">
        <f>F555</f>
        <v>6715.1</v>
      </c>
      <c r="G554" s="88">
        <f>G555</f>
        <v>3975.3</v>
      </c>
      <c r="H554" s="74">
        <f t="shared" si="105"/>
        <v>59.199416241009075</v>
      </c>
    </row>
    <row r="555" spans="1:8" ht="25.5" outlineLevel="5" x14ac:dyDescent="0.25">
      <c r="A555" s="15" t="s">
        <v>215</v>
      </c>
      <c r="B555" s="15" t="s">
        <v>134</v>
      </c>
      <c r="C555" s="16" t="s">
        <v>588</v>
      </c>
      <c r="D555" s="16" t="s">
        <v>39</v>
      </c>
      <c r="E555" s="17" t="s">
        <v>341</v>
      </c>
      <c r="F555" s="88">
        <v>6715.1</v>
      </c>
      <c r="G555" s="88">
        <v>3975.3</v>
      </c>
      <c r="H555" s="74">
        <f t="shared" si="105"/>
        <v>59.199416241009075</v>
      </c>
    </row>
    <row r="556" spans="1:8" ht="25.5" outlineLevel="6" x14ac:dyDescent="0.25">
      <c r="A556" s="15" t="s">
        <v>215</v>
      </c>
      <c r="B556" s="16" t="s">
        <v>134</v>
      </c>
      <c r="C556" s="16" t="s">
        <v>240</v>
      </c>
      <c r="D556" s="15"/>
      <c r="E556" s="17" t="s">
        <v>519</v>
      </c>
      <c r="F556" s="88">
        <f>F557</f>
        <v>19470.7</v>
      </c>
      <c r="G556" s="88">
        <f>G557</f>
        <v>11179.5</v>
      </c>
      <c r="H556" s="74">
        <f t="shared" si="105"/>
        <v>57.417042016979359</v>
      </c>
    </row>
    <row r="557" spans="1:8" ht="25.5" outlineLevel="7" x14ac:dyDescent="0.25">
      <c r="A557" s="15" t="s">
        <v>215</v>
      </c>
      <c r="B557" s="16" t="s">
        <v>134</v>
      </c>
      <c r="C557" s="16" t="s">
        <v>240</v>
      </c>
      <c r="D557" s="15" t="s">
        <v>39</v>
      </c>
      <c r="E557" s="17" t="s">
        <v>341</v>
      </c>
      <c r="F557" s="88">
        <f>19230.8+214.9+25</f>
        <v>19470.7</v>
      </c>
      <c r="G557" s="88">
        <v>11179.5</v>
      </c>
      <c r="H557" s="74">
        <f t="shared" si="105"/>
        <v>57.417042016979359</v>
      </c>
    </row>
    <row r="558" spans="1:8" ht="51" outlineLevel="7" x14ac:dyDescent="0.25">
      <c r="A558" s="15" t="s">
        <v>215</v>
      </c>
      <c r="B558" s="16" t="s">
        <v>134</v>
      </c>
      <c r="C558" s="16" t="s">
        <v>592</v>
      </c>
      <c r="D558" s="15"/>
      <c r="E558" s="17" t="s">
        <v>590</v>
      </c>
      <c r="F558" s="88">
        <f>F559</f>
        <v>67.900000000000006</v>
      </c>
      <c r="G558" s="88">
        <f>G559</f>
        <v>27.4</v>
      </c>
      <c r="H558" s="74">
        <f t="shared" si="105"/>
        <v>40.353460972017672</v>
      </c>
    </row>
    <row r="559" spans="1:8" ht="25.5" outlineLevel="7" x14ac:dyDescent="0.25">
      <c r="A559" s="15" t="s">
        <v>215</v>
      </c>
      <c r="B559" s="16" t="s">
        <v>134</v>
      </c>
      <c r="C559" s="16" t="s">
        <v>592</v>
      </c>
      <c r="D559" s="15">
        <v>600</v>
      </c>
      <c r="E559" s="17" t="s">
        <v>341</v>
      </c>
      <c r="F559" s="88">
        <v>67.900000000000006</v>
      </c>
      <c r="G559" s="88">
        <v>27.4</v>
      </c>
      <c r="H559" s="74">
        <f t="shared" si="105"/>
        <v>40.353460972017672</v>
      </c>
    </row>
    <row r="560" spans="1:8" ht="25.5" outlineLevel="7" x14ac:dyDescent="0.25">
      <c r="A560" s="15" t="s">
        <v>215</v>
      </c>
      <c r="B560" s="16" t="s">
        <v>134</v>
      </c>
      <c r="C560" s="49" t="s">
        <v>669</v>
      </c>
      <c r="D560" s="50"/>
      <c r="E560" s="51" t="s">
        <v>679</v>
      </c>
      <c r="F560" s="88">
        <f>F561+F564</f>
        <v>3</v>
      </c>
      <c r="G560" s="88">
        <f>G561+G564</f>
        <v>0</v>
      </c>
      <c r="H560" s="74">
        <f t="shared" si="105"/>
        <v>0</v>
      </c>
    </row>
    <row r="561" spans="1:8" ht="38.25" outlineLevel="7" x14ac:dyDescent="0.25">
      <c r="A561" s="15" t="s">
        <v>215</v>
      </c>
      <c r="B561" s="16" t="s">
        <v>134</v>
      </c>
      <c r="C561" s="49" t="s">
        <v>668</v>
      </c>
      <c r="D561" s="50"/>
      <c r="E561" s="51" t="s">
        <v>680</v>
      </c>
      <c r="F561" s="88">
        <f>F562+F563</f>
        <v>2</v>
      </c>
      <c r="G561" s="88">
        <f>G562+G563</f>
        <v>0</v>
      </c>
      <c r="H561" s="74">
        <f t="shared" si="105"/>
        <v>0</v>
      </c>
    </row>
    <row r="562" spans="1:8" ht="25.5" outlineLevel="7" x14ac:dyDescent="0.25">
      <c r="A562" s="15" t="s">
        <v>215</v>
      </c>
      <c r="B562" s="16" t="s">
        <v>134</v>
      </c>
      <c r="C562" s="49" t="s">
        <v>668</v>
      </c>
      <c r="D562" s="50">
        <v>200</v>
      </c>
      <c r="E562" s="17" t="s">
        <v>315</v>
      </c>
      <c r="F562" s="88">
        <v>1</v>
      </c>
      <c r="G562" s="88">
        <v>0</v>
      </c>
      <c r="H562" s="74">
        <f t="shared" si="105"/>
        <v>0</v>
      </c>
    </row>
    <row r="563" spans="1:8" ht="25.5" outlineLevel="7" x14ac:dyDescent="0.25">
      <c r="A563" s="15" t="s">
        <v>215</v>
      </c>
      <c r="B563" s="16" t="s">
        <v>134</v>
      </c>
      <c r="C563" s="49" t="s">
        <v>668</v>
      </c>
      <c r="D563" s="50">
        <v>600</v>
      </c>
      <c r="E563" s="51" t="s">
        <v>341</v>
      </c>
      <c r="F563" s="88">
        <v>1</v>
      </c>
      <c r="G563" s="88">
        <v>0</v>
      </c>
      <c r="H563" s="74">
        <f t="shared" si="105"/>
        <v>0</v>
      </c>
    </row>
    <row r="564" spans="1:8" ht="38.25" outlineLevel="7" x14ac:dyDescent="0.25">
      <c r="A564" s="15" t="s">
        <v>215</v>
      </c>
      <c r="B564" s="16" t="s">
        <v>134</v>
      </c>
      <c r="C564" s="49" t="s">
        <v>667</v>
      </c>
      <c r="D564" s="50"/>
      <c r="E564" s="51" t="s">
        <v>681</v>
      </c>
      <c r="F564" s="88">
        <f>F565+F566</f>
        <v>1</v>
      </c>
      <c r="G564" s="88">
        <f>G565+G566</f>
        <v>0</v>
      </c>
      <c r="H564" s="74">
        <f t="shared" si="105"/>
        <v>0</v>
      </c>
    </row>
    <row r="565" spans="1:8" ht="63.75" outlineLevel="7" x14ac:dyDescent="0.25">
      <c r="A565" s="15" t="s">
        <v>215</v>
      </c>
      <c r="B565" s="16" t="s">
        <v>134</v>
      </c>
      <c r="C565" s="49" t="s">
        <v>667</v>
      </c>
      <c r="D565" s="50">
        <v>100</v>
      </c>
      <c r="E565" s="17" t="s">
        <v>314</v>
      </c>
      <c r="F565" s="88">
        <v>0.5</v>
      </c>
      <c r="G565" s="88">
        <v>0</v>
      </c>
      <c r="H565" s="74">
        <f t="shared" si="105"/>
        <v>0</v>
      </c>
    </row>
    <row r="566" spans="1:8" ht="25.5" outlineLevel="7" x14ac:dyDescent="0.25">
      <c r="A566" s="15" t="s">
        <v>215</v>
      </c>
      <c r="B566" s="16" t="s">
        <v>134</v>
      </c>
      <c r="C566" s="49" t="s">
        <v>667</v>
      </c>
      <c r="D566" s="50">
        <v>600</v>
      </c>
      <c r="E566" s="51" t="s">
        <v>341</v>
      </c>
      <c r="F566" s="88">
        <v>0.5</v>
      </c>
      <c r="G566" s="88">
        <v>0</v>
      </c>
      <c r="H566" s="74">
        <f t="shared" si="105"/>
        <v>0</v>
      </c>
    </row>
    <row r="567" spans="1:8" outlineLevel="2" x14ac:dyDescent="0.25">
      <c r="A567" s="15" t="s">
        <v>215</v>
      </c>
      <c r="B567" s="16" t="s">
        <v>241</v>
      </c>
      <c r="C567" s="16"/>
      <c r="D567" s="15"/>
      <c r="E567" s="17" t="s">
        <v>309</v>
      </c>
      <c r="F567" s="88">
        <f>F568</f>
        <v>3059</v>
      </c>
      <c r="G567" s="88">
        <f t="shared" ref="G567:G569" si="113">G568</f>
        <v>928.80000000000007</v>
      </c>
      <c r="H567" s="74">
        <f t="shared" si="105"/>
        <v>30.362863680941487</v>
      </c>
    </row>
    <row r="568" spans="1:8" ht="38.25" outlineLevel="3" x14ac:dyDescent="0.25">
      <c r="A568" s="15" t="s">
        <v>215</v>
      </c>
      <c r="B568" s="16" t="s">
        <v>241</v>
      </c>
      <c r="C568" s="16" t="s">
        <v>219</v>
      </c>
      <c r="D568" s="15"/>
      <c r="E568" s="17" t="s">
        <v>308</v>
      </c>
      <c r="F568" s="88">
        <f>F569</f>
        <v>3059</v>
      </c>
      <c r="G568" s="88">
        <f t="shared" si="113"/>
        <v>928.80000000000007</v>
      </c>
      <c r="H568" s="74">
        <f t="shared" si="105"/>
        <v>30.362863680941487</v>
      </c>
    </row>
    <row r="569" spans="1:8" ht="51" outlineLevel="4" x14ac:dyDescent="0.25">
      <c r="A569" s="15" t="s">
        <v>215</v>
      </c>
      <c r="B569" s="16" t="s">
        <v>241</v>
      </c>
      <c r="C569" s="16" t="s">
        <v>242</v>
      </c>
      <c r="D569" s="15"/>
      <c r="E569" s="17" t="s">
        <v>541</v>
      </c>
      <c r="F569" s="88">
        <f>F570</f>
        <v>3059</v>
      </c>
      <c r="G569" s="88">
        <f t="shared" si="113"/>
        <v>928.80000000000007</v>
      </c>
      <c r="H569" s="74">
        <f t="shared" si="105"/>
        <v>30.362863680941487</v>
      </c>
    </row>
    <row r="570" spans="1:8" ht="40.5" customHeight="1" outlineLevel="4" x14ac:dyDescent="0.25">
      <c r="A570" s="15" t="s">
        <v>215</v>
      </c>
      <c r="B570" s="16" t="s">
        <v>241</v>
      </c>
      <c r="C570" s="16" t="s">
        <v>675</v>
      </c>
      <c r="D570" s="15"/>
      <c r="E570" s="17" t="s">
        <v>676</v>
      </c>
      <c r="F570" s="88">
        <f>F571</f>
        <v>3059</v>
      </c>
      <c r="G570" s="88">
        <f>G571</f>
        <v>928.80000000000007</v>
      </c>
      <c r="H570" s="74">
        <f t="shared" si="105"/>
        <v>30.362863680941487</v>
      </c>
    </row>
    <row r="571" spans="1:8" ht="38.25" outlineLevel="6" x14ac:dyDescent="0.25">
      <c r="A571" s="15" t="s">
        <v>215</v>
      </c>
      <c r="B571" s="16" t="s">
        <v>241</v>
      </c>
      <c r="C571" s="16" t="s">
        <v>715</v>
      </c>
      <c r="D571" s="15"/>
      <c r="E571" s="17" t="s">
        <v>520</v>
      </c>
      <c r="F571" s="88">
        <f>F572+F573+F574</f>
        <v>3059</v>
      </c>
      <c r="G571" s="88">
        <f t="shared" ref="G571" si="114">G572+G573+G574</f>
        <v>928.80000000000007</v>
      </c>
      <c r="H571" s="74">
        <f t="shared" si="105"/>
        <v>30.362863680941487</v>
      </c>
    </row>
    <row r="572" spans="1:8" ht="63.75" outlineLevel="7" x14ac:dyDescent="0.25">
      <c r="A572" s="15" t="s">
        <v>215</v>
      </c>
      <c r="B572" s="16" t="s">
        <v>241</v>
      </c>
      <c r="C572" s="16" t="s">
        <v>715</v>
      </c>
      <c r="D572" s="15" t="s">
        <v>6</v>
      </c>
      <c r="E572" s="17" t="s">
        <v>314</v>
      </c>
      <c r="F572" s="88">
        <v>2766.9</v>
      </c>
      <c r="G572" s="88">
        <v>776.2</v>
      </c>
      <c r="H572" s="74">
        <f t="shared" si="105"/>
        <v>28.053055766381153</v>
      </c>
    </row>
    <row r="573" spans="1:8" ht="25.5" outlineLevel="7" x14ac:dyDescent="0.25">
      <c r="A573" s="15" t="s">
        <v>215</v>
      </c>
      <c r="B573" s="16" t="s">
        <v>241</v>
      </c>
      <c r="C573" s="16" t="s">
        <v>715</v>
      </c>
      <c r="D573" s="15" t="s">
        <v>7</v>
      </c>
      <c r="E573" s="17" t="s">
        <v>315</v>
      </c>
      <c r="F573" s="88">
        <f>292.1-1.6-3.7-0.3</f>
        <v>286.5</v>
      </c>
      <c r="G573" s="88">
        <v>147</v>
      </c>
      <c r="H573" s="74">
        <f t="shared" si="105"/>
        <v>51.308900523560212</v>
      </c>
    </row>
    <row r="574" spans="1:8" outlineLevel="7" x14ac:dyDescent="0.25">
      <c r="A574" s="15" t="s">
        <v>215</v>
      </c>
      <c r="B574" s="16" t="s">
        <v>241</v>
      </c>
      <c r="C574" s="16" t="s">
        <v>715</v>
      </c>
      <c r="D574" s="15">
        <v>800</v>
      </c>
      <c r="E574" s="17" t="s">
        <v>316</v>
      </c>
      <c r="F574" s="88">
        <f>1.6+3.7+0.3</f>
        <v>5.6000000000000005</v>
      </c>
      <c r="G574" s="88">
        <v>5.6</v>
      </c>
      <c r="H574" s="74">
        <f t="shared" si="105"/>
        <v>99.999999999999986</v>
      </c>
    </row>
    <row r="575" spans="1:8" outlineLevel="1" x14ac:dyDescent="0.25">
      <c r="A575" s="15" t="s">
        <v>215</v>
      </c>
      <c r="B575" s="16" t="s">
        <v>212</v>
      </c>
      <c r="C575" s="16"/>
      <c r="D575" s="15"/>
      <c r="E575" s="17" t="s">
        <v>268</v>
      </c>
      <c r="F575" s="88">
        <f>F584+F576</f>
        <v>5723.1</v>
      </c>
      <c r="G575" s="88">
        <f>G584+G576</f>
        <v>3611.6</v>
      </c>
      <c r="H575" s="74">
        <f t="shared" si="105"/>
        <v>63.105659520190102</v>
      </c>
    </row>
    <row r="576" spans="1:8" outlineLevel="1" x14ac:dyDescent="0.25">
      <c r="A576" s="15" t="s">
        <v>215</v>
      </c>
      <c r="B576" s="16" t="s">
        <v>649</v>
      </c>
      <c r="C576" s="16"/>
      <c r="D576" s="15"/>
      <c r="E576" s="17" t="s">
        <v>651</v>
      </c>
      <c r="F576" s="88">
        <f t="shared" ref="F576:G582" si="115">F577</f>
        <v>2095.1999999999998</v>
      </c>
      <c r="G576" s="88">
        <f t="shared" si="115"/>
        <v>1828.1</v>
      </c>
      <c r="H576" s="74">
        <f t="shared" si="105"/>
        <v>87.251813669339455</v>
      </c>
    </row>
    <row r="577" spans="1:8" ht="51" outlineLevel="1" x14ac:dyDescent="0.25">
      <c r="A577" s="15" t="s">
        <v>215</v>
      </c>
      <c r="B577" s="16" t="s">
        <v>649</v>
      </c>
      <c r="C577" s="16" t="s">
        <v>244</v>
      </c>
      <c r="D577" s="15"/>
      <c r="E577" s="17" t="s">
        <v>311</v>
      </c>
      <c r="F577" s="88">
        <f t="shared" si="115"/>
        <v>2095.1999999999998</v>
      </c>
      <c r="G577" s="88">
        <f t="shared" si="115"/>
        <v>1828.1</v>
      </c>
      <c r="H577" s="74">
        <f t="shared" si="105"/>
        <v>87.251813669339455</v>
      </c>
    </row>
    <row r="578" spans="1:8" ht="25.5" outlineLevel="1" x14ac:dyDescent="0.25">
      <c r="A578" s="15" t="s">
        <v>215</v>
      </c>
      <c r="B578" s="16" t="s">
        <v>649</v>
      </c>
      <c r="C578" s="16" t="s">
        <v>245</v>
      </c>
      <c r="D578" s="15"/>
      <c r="E578" s="17" t="s">
        <v>521</v>
      </c>
      <c r="F578" s="88">
        <f t="shared" si="115"/>
        <v>2095.1999999999998</v>
      </c>
      <c r="G578" s="88">
        <f t="shared" si="115"/>
        <v>1828.1</v>
      </c>
      <c r="H578" s="74">
        <f t="shared" si="105"/>
        <v>87.251813669339455</v>
      </c>
    </row>
    <row r="579" spans="1:8" ht="25.5" outlineLevel="1" x14ac:dyDescent="0.25">
      <c r="A579" s="15" t="s">
        <v>215</v>
      </c>
      <c r="B579" s="16" t="s">
        <v>649</v>
      </c>
      <c r="C579" s="16" t="s">
        <v>650</v>
      </c>
      <c r="D579" s="15"/>
      <c r="E579" s="17" t="s">
        <v>652</v>
      </c>
      <c r="F579" s="88">
        <f>F582+F580</f>
        <v>2095.1999999999998</v>
      </c>
      <c r="G579" s="88">
        <f t="shared" ref="G579" si="116">G582+G580</f>
        <v>1828.1</v>
      </c>
      <c r="H579" s="74">
        <f t="shared" si="105"/>
        <v>87.251813669339455</v>
      </c>
    </row>
    <row r="580" spans="1:8" ht="63.75" outlineLevel="1" x14ac:dyDescent="0.25">
      <c r="A580" s="15" t="s">
        <v>215</v>
      </c>
      <c r="B580" s="16" t="s">
        <v>649</v>
      </c>
      <c r="C580" s="16" t="s">
        <v>717</v>
      </c>
      <c r="D580" s="15"/>
      <c r="E580" s="17" t="s">
        <v>718</v>
      </c>
      <c r="F580" s="88">
        <f>F581</f>
        <v>1500</v>
      </c>
      <c r="G580" s="88">
        <f t="shared" ref="G580" si="117">G581</f>
        <v>1310</v>
      </c>
      <c r="H580" s="74">
        <f t="shared" si="105"/>
        <v>87.333333333333329</v>
      </c>
    </row>
    <row r="581" spans="1:8" ht="25.5" outlineLevel="1" x14ac:dyDescent="0.25">
      <c r="A581" s="15" t="s">
        <v>215</v>
      </c>
      <c r="B581" s="16" t="s">
        <v>649</v>
      </c>
      <c r="C581" s="16" t="s">
        <v>717</v>
      </c>
      <c r="D581" s="15">
        <v>200</v>
      </c>
      <c r="E581" s="17" t="s">
        <v>315</v>
      </c>
      <c r="F581" s="88">
        <v>1500</v>
      </c>
      <c r="G581" s="88">
        <v>1310</v>
      </c>
      <c r="H581" s="74">
        <f t="shared" si="105"/>
        <v>87.333333333333329</v>
      </c>
    </row>
    <row r="582" spans="1:8" ht="76.5" outlineLevel="1" x14ac:dyDescent="0.25">
      <c r="A582" s="15" t="s">
        <v>215</v>
      </c>
      <c r="B582" s="16" t="s">
        <v>649</v>
      </c>
      <c r="C582" s="16" t="s">
        <v>687</v>
      </c>
      <c r="D582" s="15"/>
      <c r="E582" s="17" t="s">
        <v>670</v>
      </c>
      <c r="F582" s="88">
        <f t="shared" si="115"/>
        <v>595.20000000000005</v>
      </c>
      <c r="G582" s="88">
        <f t="shared" si="115"/>
        <v>518.1</v>
      </c>
      <c r="H582" s="74">
        <f t="shared" si="105"/>
        <v>87.046370967741936</v>
      </c>
    </row>
    <row r="583" spans="1:8" ht="25.5" outlineLevel="1" x14ac:dyDescent="0.25">
      <c r="A583" s="15" t="s">
        <v>215</v>
      </c>
      <c r="B583" s="16" t="s">
        <v>649</v>
      </c>
      <c r="C583" s="16" t="s">
        <v>687</v>
      </c>
      <c r="D583" s="15">
        <v>200</v>
      </c>
      <c r="E583" s="17" t="s">
        <v>315</v>
      </c>
      <c r="F583" s="88">
        <f>211.3+383.9</f>
        <v>595.20000000000005</v>
      </c>
      <c r="G583" s="88">
        <v>518.1</v>
      </c>
      <c r="H583" s="74">
        <f t="shared" si="105"/>
        <v>87.046370967741936</v>
      </c>
    </row>
    <row r="584" spans="1:8" outlineLevel="2" x14ac:dyDescent="0.25">
      <c r="A584" s="15" t="s">
        <v>215</v>
      </c>
      <c r="B584" s="16" t="s">
        <v>243</v>
      </c>
      <c r="C584" s="16"/>
      <c r="D584" s="15"/>
      <c r="E584" s="17" t="s">
        <v>310</v>
      </c>
      <c r="F584" s="88">
        <f>F585+F600</f>
        <v>3627.9</v>
      </c>
      <c r="G584" s="88">
        <f t="shared" ref="G584" si="118">G585+G600</f>
        <v>1783.5</v>
      </c>
      <c r="H584" s="74">
        <f t="shared" si="105"/>
        <v>49.160671462829733</v>
      </c>
    </row>
    <row r="585" spans="1:8" ht="51" outlineLevel="3" x14ac:dyDescent="0.25">
      <c r="A585" s="15" t="s">
        <v>215</v>
      </c>
      <c r="B585" s="16" t="s">
        <v>243</v>
      </c>
      <c r="C585" s="16" t="s">
        <v>244</v>
      </c>
      <c r="D585" s="15"/>
      <c r="E585" s="17" t="s">
        <v>311</v>
      </c>
      <c r="F585" s="88">
        <f>F586+F594</f>
        <v>3577.9</v>
      </c>
      <c r="G585" s="88">
        <f>G586+G594</f>
        <v>1783.5</v>
      </c>
      <c r="H585" s="74">
        <f t="shared" si="105"/>
        <v>49.847676011067946</v>
      </c>
    </row>
    <row r="586" spans="1:8" ht="25.5" outlineLevel="4" x14ac:dyDescent="0.25">
      <c r="A586" s="15" t="s">
        <v>215</v>
      </c>
      <c r="B586" s="16" t="s">
        <v>243</v>
      </c>
      <c r="C586" s="16" t="s">
        <v>245</v>
      </c>
      <c r="D586" s="15"/>
      <c r="E586" s="17" t="s">
        <v>521</v>
      </c>
      <c r="F586" s="88">
        <f>F587+F590</f>
        <v>1500</v>
      </c>
      <c r="G586" s="88">
        <f t="shared" ref="G586" si="119">G587+G590</f>
        <v>1002.5</v>
      </c>
      <c r="H586" s="74">
        <f t="shared" si="105"/>
        <v>66.833333333333329</v>
      </c>
    </row>
    <row r="587" spans="1:8" ht="76.5" outlineLevel="5" x14ac:dyDescent="0.25">
      <c r="A587" s="15" t="s">
        <v>215</v>
      </c>
      <c r="B587" s="16" t="s">
        <v>243</v>
      </c>
      <c r="C587" s="16" t="s">
        <v>246</v>
      </c>
      <c r="D587" s="15"/>
      <c r="E587" s="17" t="s">
        <v>522</v>
      </c>
      <c r="F587" s="88">
        <f t="shared" ref="F587:G588" si="120">F588</f>
        <v>500</v>
      </c>
      <c r="G587" s="88">
        <f t="shared" si="120"/>
        <v>325.8</v>
      </c>
      <c r="H587" s="74">
        <f t="shared" si="105"/>
        <v>65.160000000000011</v>
      </c>
    </row>
    <row r="588" spans="1:8" ht="89.25" outlineLevel="6" x14ac:dyDescent="0.25">
      <c r="A588" s="15" t="s">
        <v>215</v>
      </c>
      <c r="B588" s="16" t="s">
        <v>243</v>
      </c>
      <c r="C588" s="16" t="s">
        <v>247</v>
      </c>
      <c r="D588" s="15"/>
      <c r="E588" s="17" t="s">
        <v>523</v>
      </c>
      <c r="F588" s="88">
        <f t="shared" si="120"/>
        <v>500</v>
      </c>
      <c r="G588" s="88">
        <f t="shared" si="120"/>
        <v>325.8</v>
      </c>
      <c r="H588" s="74">
        <f t="shared" si="105"/>
        <v>65.160000000000011</v>
      </c>
    </row>
    <row r="589" spans="1:8" ht="25.5" outlineLevel="7" x14ac:dyDescent="0.25">
      <c r="A589" s="15" t="s">
        <v>215</v>
      </c>
      <c r="B589" s="16" t="s">
        <v>243</v>
      </c>
      <c r="C589" s="16" t="s">
        <v>247</v>
      </c>
      <c r="D589" s="15" t="s">
        <v>7</v>
      </c>
      <c r="E589" s="17" t="s">
        <v>315</v>
      </c>
      <c r="F589" s="88">
        <v>500</v>
      </c>
      <c r="G589" s="88">
        <v>325.8</v>
      </c>
      <c r="H589" s="74">
        <f t="shared" si="105"/>
        <v>65.160000000000011</v>
      </c>
    </row>
    <row r="590" spans="1:8" ht="38.25" outlineLevel="5" x14ac:dyDescent="0.25">
      <c r="A590" s="15" t="s">
        <v>215</v>
      </c>
      <c r="B590" s="16" t="s">
        <v>243</v>
      </c>
      <c r="C590" s="16" t="s">
        <v>248</v>
      </c>
      <c r="D590" s="15"/>
      <c r="E590" s="17" t="s">
        <v>525</v>
      </c>
      <c r="F590" s="88">
        <f t="shared" ref="F590:G590" si="121">F591</f>
        <v>1000</v>
      </c>
      <c r="G590" s="88">
        <f t="shared" si="121"/>
        <v>676.7</v>
      </c>
      <c r="H590" s="74">
        <f t="shared" si="105"/>
        <v>67.67</v>
      </c>
    </row>
    <row r="591" spans="1:8" ht="38.25" outlineLevel="6" x14ac:dyDescent="0.25">
      <c r="A591" s="15" t="s">
        <v>215</v>
      </c>
      <c r="B591" s="16" t="s">
        <v>243</v>
      </c>
      <c r="C591" s="16" t="s">
        <v>249</v>
      </c>
      <c r="D591" s="15"/>
      <c r="E591" s="17" t="s">
        <v>526</v>
      </c>
      <c r="F591" s="88">
        <f>F593+F592</f>
        <v>1000</v>
      </c>
      <c r="G591" s="88">
        <f t="shared" ref="G591" si="122">G593+G592</f>
        <v>676.7</v>
      </c>
      <c r="H591" s="74">
        <f t="shared" ref="H591:H612" si="123">G591/F591*100</f>
        <v>67.67</v>
      </c>
    </row>
    <row r="592" spans="1:8" ht="63.75" outlineLevel="6" x14ac:dyDescent="0.25">
      <c r="A592" s="15" t="s">
        <v>215</v>
      </c>
      <c r="B592" s="16" t="s">
        <v>243</v>
      </c>
      <c r="C592" s="16" t="s">
        <v>249</v>
      </c>
      <c r="D592" s="15" t="s">
        <v>6</v>
      </c>
      <c r="E592" s="17" t="s">
        <v>314</v>
      </c>
      <c r="F592" s="88">
        <v>250</v>
      </c>
      <c r="G592" s="88">
        <v>205.4</v>
      </c>
      <c r="H592" s="74">
        <f t="shared" si="123"/>
        <v>82.16</v>
      </c>
    </row>
    <row r="593" spans="1:9" ht="25.5" outlineLevel="7" x14ac:dyDescent="0.25">
      <c r="A593" s="15" t="s">
        <v>215</v>
      </c>
      <c r="B593" s="16" t="s">
        <v>243</v>
      </c>
      <c r="C593" s="16" t="s">
        <v>249</v>
      </c>
      <c r="D593" s="15" t="s">
        <v>7</v>
      </c>
      <c r="E593" s="17" t="s">
        <v>315</v>
      </c>
      <c r="F593" s="88">
        <f>1000-250</f>
        <v>750</v>
      </c>
      <c r="G593" s="88">
        <v>471.3</v>
      </c>
      <c r="H593" s="74">
        <f t="shared" si="123"/>
        <v>62.84</v>
      </c>
    </row>
    <row r="594" spans="1:9" ht="25.5" outlineLevel="4" x14ac:dyDescent="0.25">
      <c r="A594" s="15" t="s">
        <v>215</v>
      </c>
      <c r="B594" s="16" t="s">
        <v>243</v>
      </c>
      <c r="C594" s="16" t="s">
        <v>250</v>
      </c>
      <c r="D594" s="15"/>
      <c r="E594" s="17" t="s">
        <v>529</v>
      </c>
      <c r="F594" s="88">
        <f t="shared" ref="F594:G595" si="124">F595</f>
        <v>2077.9</v>
      </c>
      <c r="G594" s="88">
        <f t="shared" si="124"/>
        <v>781</v>
      </c>
      <c r="H594" s="74">
        <f t="shared" si="123"/>
        <v>37.586024351508733</v>
      </c>
    </row>
    <row r="595" spans="1:9" ht="25.5" outlineLevel="5" x14ac:dyDescent="0.25">
      <c r="A595" s="15" t="s">
        <v>215</v>
      </c>
      <c r="B595" s="16" t="s">
        <v>243</v>
      </c>
      <c r="C595" s="16" t="s">
        <v>251</v>
      </c>
      <c r="D595" s="15"/>
      <c r="E595" s="17" t="s">
        <v>530</v>
      </c>
      <c r="F595" s="88">
        <f t="shared" si="124"/>
        <v>2077.9</v>
      </c>
      <c r="G595" s="88">
        <f t="shared" si="124"/>
        <v>781</v>
      </c>
      <c r="H595" s="74">
        <f t="shared" si="123"/>
        <v>37.586024351508733</v>
      </c>
    </row>
    <row r="596" spans="1:9" ht="25.5" outlineLevel="6" x14ac:dyDescent="0.25">
      <c r="A596" s="15" t="s">
        <v>215</v>
      </c>
      <c r="B596" s="16" t="s">
        <v>243</v>
      </c>
      <c r="C596" s="16" t="s">
        <v>252</v>
      </c>
      <c r="D596" s="15"/>
      <c r="E596" s="17" t="s">
        <v>531</v>
      </c>
      <c r="F596" s="88">
        <f>F597+F598+F599</f>
        <v>2077.9</v>
      </c>
      <c r="G596" s="88">
        <f>G597+G598+G599</f>
        <v>781</v>
      </c>
      <c r="H596" s="74">
        <f t="shared" si="123"/>
        <v>37.586024351508733</v>
      </c>
    </row>
    <row r="597" spans="1:9" ht="63.75" outlineLevel="7" x14ac:dyDescent="0.25">
      <c r="A597" s="15" t="s">
        <v>215</v>
      </c>
      <c r="B597" s="16" t="s">
        <v>243</v>
      </c>
      <c r="C597" s="16" t="s">
        <v>252</v>
      </c>
      <c r="D597" s="15" t="s">
        <v>6</v>
      </c>
      <c r="E597" s="17" t="s">
        <v>314</v>
      </c>
      <c r="F597" s="88">
        <v>1153.9000000000001</v>
      </c>
      <c r="G597" s="88">
        <v>464.3</v>
      </c>
      <c r="H597" s="74">
        <f t="shared" si="123"/>
        <v>40.237455585406011</v>
      </c>
    </row>
    <row r="598" spans="1:9" ht="25.5" outlineLevel="7" x14ac:dyDescent="0.25">
      <c r="A598" s="15" t="s">
        <v>215</v>
      </c>
      <c r="B598" s="16" t="s">
        <v>243</v>
      </c>
      <c r="C598" s="16" t="s">
        <v>252</v>
      </c>
      <c r="D598" s="15" t="s">
        <v>7</v>
      </c>
      <c r="E598" s="17" t="s">
        <v>315</v>
      </c>
      <c r="F598" s="88">
        <f>565+57</f>
        <v>622</v>
      </c>
      <c r="G598" s="88">
        <v>236.7</v>
      </c>
      <c r="H598" s="74">
        <f t="shared" si="123"/>
        <v>38.054662379421224</v>
      </c>
    </row>
    <row r="599" spans="1:9" outlineLevel="7" x14ac:dyDescent="0.25">
      <c r="A599" s="15" t="s">
        <v>215</v>
      </c>
      <c r="B599" s="16" t="s">
        <v>243</v>
      </c>
      <c r="C599" s="16" t="s">
        <v>252</v>
      </c>
      <c r="D599" s="15">
        <v>800</v>
      </c>
      <c r="E599" s="17" t="s">
        <v>316</v>
      </c>
      <c r="F599" s="88">
        <v>302</v>
      </c>
      <c r="G599" s="88">
        <v>80</v>
      </c>
      <c r="H599" s="74">
        <f t="shared" si="123"/>
        <v>26.490066225165563</v>
      </c>
    </row>
    <row r="600" spans="1:9" ht="51" outlineLevel="3" x14ac:dyDescent="0.25">
      <c r="A600" s="15" t="s">
        <v>215</v>
      </c>
      <c r="B600" s="16" t="s">
        <v>243</v>
      </c>
      <c r="C600" s="16" t="s">
        <v>154</v>
      </c>
      <c r="D600" s="15"/>
      <c r="E600" s="17" t="s">
        <v>297</v>
      </c>
      <c r="F600" s="88">
        <f t="shared" ref="F600:G603" si="125">F601</f>
        <v>50</v>
      </c>
      <c r="G600" s="88">
        <f t="shared" si="125"/>
        <v>0</v>
      </c>
      <c r="H600" s="74">
        <f t="shared" si="123"/>
        <v>0</v>
      </c>
    </row>
    <row r="601" spans="1:9" ht="25.5" outlineLevel="4" x14ac:dyDescent="0.25">
      <c r="A601" s="15" t="s">
        <v>215</v>
      </c>
      <c r="B601" s="16" t="s">
        <v>243</v>
      </c>
      <c r="C601" s="16" t="s">
        <v>165</v>
      </c>
      <c r="D601" s="15"/>
      <c r="E601" s="17" t="s">
        <v>452</v>
      </c>
      <c r="F601" s="88">
        <f t="shared" si="125"/>
        <v>50</v>
      </c>
      <c r="G601" s="88">
        <f t="shared" si="125"/>
        <v>0</v>
      </c>
      <c r="H601" s="74">
        <f t="shared" si="123"/>
        <v>0</v>
      </c>
    </row>
    <row r="602" spans="1:9" ht="38.25" outlineLevel="5" x14ac:dyDescent="0.25">
      <c r="A602" s="15" t="s">
        <v>215</v>
      </c>
      <c r="B602" s="16" t="s">
        <v>243</v>
      </c>
      <c r="C602" s="16" t="s">
        <v>216</v>
      </c>
      <c r="D602" s="15"/>
      <c r="E602" s="17" t="s">
        <v>492</v>
      </c>
      <c r="F602" s="88">
        <f t="shared" si="125"/>
        <v>50</v>
      </c>
      <c r="G602" s="88">
        <f t="shared" si="125"/>
        <v>0</v>
      </c>
      <c r="H602" s="74">
        <f t="shared" si="123"/>
        <v>0</v>
      </c>
    </row>
    <row r="603" spans="1:9" ht="25.5" outlineLevel="6" x14ac:dyDescent="0.25">
      <c r="A603" s="15" t="s">
        <v>215</v>
      </c>
      <c r="B603" s="16" t="s">
        <v>243</v>
      </c>
      <c r="C603" s="16" t="s">
        <v>217</v>
      </c>
      <c r="D603" s="15"/>
      <c r="E603" s="17" t="s">
        <v>493</v>
      </c>
      <c r="F603" s="88">
        <f t="shared" si="125"/>
        <v>50</v>
      </c>
      <c r="G603" s="88">
        <f t="shared" si="125"/>
        <v>0</v>
      </c>
      <c r="H603" s="74">
        <f t="shared" si="123"/>
        <v>0</v>
      </c>
    </row>
    <row r="604" spans="1:9" ht="63.75" outlineLevel="7" x14ac:dyDescent="0.25">
      <c r="A604" s="15" t="s">
        <v>215</v>
      </c>
      <c r="B604" s="16" t="s">
        <v>243</v>
      </c>
      <c r="C604" s="16" t="s">
        <v>217</v>
      </c>
      <c r="D604" s="15">
        <v>100</v>
      </c>
      <c r="E604" s="17" t="s">
        <v>314</v>
      </c>
      <c r="F604" s="88">
        <v>50</v>
      </c>
      <c r="G604" s="88">
        <v>0</v>
      </c>
      <c r="H604" s="74">
        <f t="shared" si="123"/>
        <v>0</v>
      </c>
    </row>
    <row r="605" spans="1:9" s="3" customFormat="1" ht="25.5" x14ac:dyDescent="0.25">
      <c r="A605" s="19" t="s">
        <v>253</v>
      </c>
      <c r="B605" s="44"/>
      <c r="C605" s="44"/>
      <c r="D605" s="19"/>
      <c r="E605" s="20" t="s">
        <v>259</v>
      </c>
      <c r="F605" s="87">
        <f t="shared" ref="F605:G609" si="126">F606</f>
        <v>928.7</v>
      </c>
      <c r="G605" s="87">
        <f t="shared" si="126"/>
        <v>343.2</v>
      </c>
      <c r="H605" s="6">
        <f t="shared" si="123"/>
        <v>36.954883170022605</v>
      </c>
      <c r="I605" s="68"/>
    </row>
    <row r="606" spans="1:9" outlineLevel="1" x14ac:dyDescent="0.25">
      <c r="A606" s="15" t="s">
        <v>253</v>
      </c>
      <c r="B606" s="16" t="s">
        <v>1</v>
      </c>
      <c r="C606" s="16"/>
      <c r="D606" s="15"/>
      <c r="E606" s="17" t="s">
        <v>260</v>
      </c>
      <c r="F606" s="88">
        <f t="shared" si="126"/>
        <v>928.7</v>
      </c>
      <c r="G606" s="88">
        <f t="shared" si="126"/>
        <v>343.2</v>
      </c>
      <c r="H606" s="74">
        <f t="shared" si="123"/>
        <v>36.954883170022605</v>
      </c>
    </row>
    <row r="607" spans="1:9" ht="38.25" outlineLevel="2" x14ac:dyDescent="0.25">
      <c r="A607" s="15" t="s">
        <v>253</v>
      </c>
      <c r="B607" s="16" t="s">
        <v>2</v>
      </c>
      <c r="C607" s="16"/>
      <c r="D607" s="15"/>
      <c r="E607" s="17" t="s">
        <v>269</v>
      </c>
      <c r="F607" s="88">
        <f t="shared" si="126"/>
        <v>928.7</v>
      </c>
      <c r="G607" s="88">
        <f t="shared" si="126"/>
        <v>343.2</v>
      </c>
      <c r="H607" s="74">
        <f t="shared" si="123"/>
        <v>36.954883170022605</v>
      </c>
    </row>
    <row r="608" spans="1:9" outlineLevel="3" x14ac:dyDescent="0.25">
      <c r="A608" s="15" t="s">
        <v>253</v>
      </c>
      <c r="B608" s="16" t="s">
        <v>2</v>
      </c>
      <c r="C608" s="16" t="s">
        <v>3</v>
      </c>
      <c r="D608" s="15"/>
      <c r="E608" s="17" t="s">
        <v>270</v>
      </c>
      <c r="F608" s="88">
        <f t="shared" si="126"/>
        <v>928.7</v>
      </c>
      <c r="G608" s="88">
        <f t="shared" si="126"/>
        <v>343.2</v>
      </c>
      <c r="H608" s="74">
        <f t="shared" si="123"/>
        <v>36.954883170022605</v>
      </c>
    </row>
    <row r="609" spans="1:8" ht="38.25" outlineLevel="4" x14ac:dyDescent="0.25">
      <c r="A609" s="15" t="s">
        <v>253</v>
      </c>
      <c r="B609" s="16" t="s">
        <v>2</v>
      </c>
      <c r="C609" s="16" t="s">
        <v>4</v>
      </c>
      <c r="D609" s="15"/>
      <c r="E609" s="17" t="s">
        <v>312</v>
      </c>
      <c r="F609" s="88">
        <f t="shared" si="126"/>
        <v>928.7</v>
      </c>
      <c r="G609" s="88">
        <f t="shared" si="126"/>
        <v>343.2</v>
      </c>
      <c r="H609" s="74">
        <f t="shared" si="123"/>
        <v>36.954883170022605</v>
      </c>
    </row>
    <row r="610" spans="1:8" ht="25.5" outlineLevel="6" x14ac:dyDescent="0.25">
      <c r="A610" s="15" t="s">
        <v>253</v>
      </c>
      <c r="B610" s="16" t="s">
        <v>2</v>
      </c>
      <c r="C610" s="16" t="s">
        <v>254</v>
      </c>
      <c r="D610" s="15"/>
      <c r="E610" s="17" t="s">
        <v>259</v>
      </c>
      <c r="F610" s="88">
        <f>F611+F612</f>
        <v>928.7</v>
      </c>
      <c r="G610" s="88">
        <f>G611+G612</f>
        <v>343.2</v>
      </c>
      <c r="H610" s="74">
        <f t="shared" si="123"/>
        <v>36.954883170022605</v>
      </c>
    </row>
    <row r="611" spans="1:8" ht="63.75" outlineLevel="7" x14ac:dyDescent="0.25">
      <c r="A611" s="28" t="s">
        <v>253</v>
      </c>
      <c r="B611" s="46" t="s">
        <v>2</v>
      </c>
      <c r="C611" s="46" t="s">
        <v>254</v>
      </c>
      <c r="D611" s="28" t="s">
        <v>6</v>
      </c>
      <c r="E611" s="29" t="s">
        <v>314</v>
      </c>
      <c r="F611" s="90">
        <v>927.7</v>
      </c>
      <c r="G611" s="90">
        <v>343</v>
      </c>
      <c r="H611" s="74">
        <f t="shared" si="123"/>
        <v>36.97315942653875</v>
      </c>
    </row>
    <row r="612" spans="1:8" ht="12.75" customHeight="1" x14ac:dyDescent="0.25">
      <c r="A612" s="39" t="s">
        <v>253</v>
      </c>
      <c r="B612" s="47" t="s">
        <v>2</v>
      </c>
      <c r="C612" s="47" t="s">
        <v>254</v>
      </c>
      <c r="D612" s="39">
        <v>200</v>
      </c>
      <c r="E612" s="58" t="s">
        <v>315</v>
      </c>
      <c r="F612" s="91">
        <v>1</v>
      </c>
      <c r="G612" s="91">
        <v>0.2</v>
      </c>
      <c r="H612" s="74">
        <f t="shared" si="123"/>
        <v>20</v>
      </c>
    </row>
    <row r="613" spans="1:8" ht="12.75" customHeight="1" x14ac:dyDescent="0.25">
      <c r="A613" s="23"/>
      <c r="B613" s="48"/>
      <c r="C613" s="48"/>
      <c r="D613" s="23"/>
      <c r="E613" s="23"/>
      <c r="F613" s="5"/>
      <c r="G613" s="5"/>
      <c r="H613" s="13"/>
    </row>
    <row r="614" spans="1:8" ht="15.2" customHeight="1" x14ac:dyDescent="0.25">
      <c r="E614" s="115"/>
      <c r="F614" s="116"/>
      <c r="G614" s="116"/>
      <c r="H614" s="116"/>
    </row>
  </sheetData>
  <mergeCells count="19">
    <mergeCell ref="E6:H6"/>
    <mergeCell ref="E7:H7"/>
    <mergeCell ref="E8:H8"/>
    <mergeCell ref="A9:H9"/>
    <mergeCell ref="E614:H614"/>
    <mergeCell ref="A11:A12"/>
    <mergeCell ref="B11:B12"/>
    <mergeCell ref="C11:C12"/>
    <mergeCell ref="D11:D12"/>
    <mergeCell ref="E11:E12"/>
    <mergeCell ref="F11:F12"/>
    <mergeCell ref="G11:G12"/>
    <mergeCell ref="H11:H12"/>
    <mergeCell ref="E10:H10"/>
    <mergeCell ref="E1:H1"/>
    <mergeCell ref="E2:H2"/>
    <mergeCell ref="E3:H3"/>
    <mergeCell ref="E4:H4"/>
    <mergeCell ref="E5:H5"/>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 3 РП</vt:lpstr>
      <vt:lpstr>№ 4ведомственная</vt:lpstr>
      <vt:lpstr>'№ 3 РП'!Заголовки_для_печати</vt:lpstr>
      <vt:lpstr>'№ 4ведомственная'!Заголовки_для_печати</vt:lpstr>
      <vt:lpstr>'№ 3 РП'!Область_печати</vt:lpstr>
      <vt:lpstr>'№ 4ведомственная'!Область_печати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2022-07-19T07:58:54Z</cp:lastPrinted>
  <dcterms:created xsi:type="dcterms:W3CDTF">2019-07-11T08:02:15Z</dcterms:created>
  <dcterms:modified xsi:type="dcterms:W3CDTF">2022-07-19T07:58:58Z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